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PF" sheetId="1" r:id="rId1"/>
    <sheet name="Przedsięwzięcia RIO" sheetId="2" r:id="rId2"/>
  </sheets>
  <definedNames/>
  <calcPr fullCalcOnLoad="1"/>
</workbook>
</file>

<file path=xl/sharedStrings.xml><?xml version="1.0" encoding="utf-8"?>
<sst xmlns="http://schemas.openxmlformats.org/spreadsheetml/2006/main" count="829" uniqueCount="190">
  <si>
    <t>Wieloletnia Prognoza Finansowa na lata 2011 - 2045</t>
  </si>
  <si>
    <t xml:space="preserve"> - 3 -</t>
  </si>
  <si>
    <t xml:space="preserve"> - 5 -</t>
  </si>
  <si>
    <t xml:space="preserve"> - 7 -</t>
  </si>
  <si>
    <t xml:space="preserve"> - 9 -</t>
  </si>
  <si>
    <t xml:space="preserve"> - 11 -</t>
  </si>
  <si>
    <t>L.p.</t>
  </si>
  <si>
    <t>Wyszczególnienie</t>
  </si>
  <si>
    <t>Wykonanie 2008</t>
  </si>
  <si>
    <t>Wykonanie 2009</t>
  </si>
  <si>
    <t>Plan 3kw.2010</t>
  </si>
  <si>
    <t>Przewidyw. wyk.2010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</si>
  <si>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</si>
  <si>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</si>
  <si>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</si>
  <si>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</si>
  <si>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</si>
  <si>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</si>
  <si>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</si>
  <si>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</si>
  <si>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</si>
  <si>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</si>
  <si>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</si>
  <si>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</si>
  <si>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</si>
  <si>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</si>
  <si>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</si>
  <si>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</si>
  <si>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</si>
  <si>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</si>
  <si>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Prognoza 2029</t>
  </si>
  <si>
    <t>Prognoza 2030</t>
  </si>
  <si>
    <t>Prognoza 2031</t>
  </si>
  <si>
    <t>Prognoza 2032</t>
  </si>
  <si>
    <t>Prognoza 2033</t>
  </si>
  <si>
    <t>Prognoza 2034</t>
  </si>
  <si>
    <t>Prognoza 2035</t>
  </si>
  <si>
    <t>Prognoza 2036</t>
  </si>
  <si>
    <t>Prognoza 2037</t>
  </si>
  <si>
    <t>Prognoza 2038</t>
  </si>
  <si>
    <t>Prognoza 2039</t>
  </si>
  <si>
    <t>Prognoza 2040</t>
  </si>
  <si>
    <t>Prognoza 2041</t>
  </si>
  <si>
    <t>Prognoza 2042</t>
  </si>
  <si>
    <t>Prognoza 2043</t>
  </si>
  <si>
    <t>Prognoza 2044</t>
  </si>
  <si>
    <t>Prognoza 2045</t>
  </si>
  <si>
    <t>Dochody ogółem, z tego:</t>
  </si>
  <si>
    <t>1a</t>
  </si>
  <si>
    <t>dochody bieżące</t>
  </si>
  <si>
    <t>1b</t>
  </si>
  <si>
    <t>dochody majątkowe, w tym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</si>
  <si>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</si>
  <si>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</si>
  <si>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</si>
  <si>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</si>
  <si>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na wynagrodzenia i składki od nich naliczane</t>
  </si>
  <si>
    <t>2b</t>
  </si>
  <si>
    <t>zwiazane z funkcjonowaniem JST</t>
  </si>
  <si>
    <t>2c</t>
  </si>
  <si>
    <t>z tytułu gwarancji i poręczeń, w tym:</t>
  </si>
  <si>
    <t>2d</t>
  </si>
  <si>
    <t>gwarancje i poręczenia podlegające wyłączeniu z limitów spłaty zobowiązań z art. 243 ufp / 169 sufp</t>
  </si>
  <si>
    <t>2e</t>
  </si>
  <si>
    <t>wydatki bieżące objęte limitem art. 226 ust. 4 ufp</t>
  </si>
  <si>
    <t>Różnica (1 - 2)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</si>
  <si>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</si>
  <si>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</si>
  <si>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</si>
  <si>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</si>
  <si>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 + 4 + 5)</t>
  </si>
  <si>
    <t>Spłata i obsługa długu, z tego:</t>
  </si>
  <si>
    <t>7a</t>
  </si>
  <si>
    <t>rozchody z tytułu spłaty rat kapitałowych oraz wykupu papierów wartościowych</t>
  </si>
  <si>
    <t>7b</t>
  </si>
  <si>
    <t>wydatki bieżące na obsługę długu</t>
  </si>
  <si>
    <t>Inne rozchody (bez spłaty długu np. udzielane pożyczki)</t>
  </si>
  <si>
    <t>Środki do dyspozycji (6 - 7 - 8)</t>
  </si>
  <si>
    <t xml:space="preserve"> - 2 -</t>
  </si>
  <si>
    <t xml:space="preserve"> - 4 -</t>
  </si>
  <si>
    <t xml:space="preserve"> - 6 -</t>
  </si>
  <si>
    <t xml:space="preserve"> - 8 -</t>
  </si>
  <si>
    <t xml:space="preserve"> - 10 -</t>
  </si>
  <si>
    <t xml:space="preserve"> - 12 -</t>
  </si>
  <si>
    <t>Wydatki majątkowe, w tym:</t>
  </si>
  <si>
    <t>10a</t>
  </si>
  <si>
    <t>wydatki majątkowe objęte limitem art. 226 ust. 4 ufp</t>
  </si>
  <si>
    <t>Przychody (kredyty, pożyczki, emisje obligacji)</t>
  </si>
  <si>
    <t>Rozliczenie budżetu (9-10+11)</t>
  </si>
  <si>
    <t>Kwota długu, w tym:</t>
  </si>
  <si>
    <t>13a</t>
  </si>
  <si>
    <t>łączna kwota wyłączeń z art. 243 ust. 3 pkt 1 ufp oraz art. 170 ust. 3 sufp</t>
  </si>
  <si>
    <t>13b</t>
  </si>
  <si>
    <t>kwota wyłączeń z art. 243 ust. 3 pkt 1 ufp oraz art. 170 ust. 3 sufp przypadająca na dany rok budżetowy</t>
  </si>
  <si>
    <t>Kwota zobowiązań związku współtworzonego przez jst przypadających do spłaty w danym roku budżetowym podlegająca doliczeniu zgodnie z art. 244 ufp</t>
  </si>
  <si>
    <t>Planowana łączna kwota spłaty zobowiązań (7+2c)/1</t>
  </si>
  <si>
    <t>15a</t>
  </si>
  <si>
    <t>Maksymalny dopuszczalny wskaźnik spłaty z art. 243 ufp</t>
  </si>
  <si>
    <t xml:space="preserve"> -</t>
  </si>
  <si>
    <t>-</t>
  </si>
  <si>
    <t>15b</t>
  </si>
  <si>
    <t>Planowana łączna kwota spłaty zobowiązań po uwzględnieniu art. 244 ufp (7+2c+14)/1</t>
  </si>
  <si>
    <t>15c</t>
  </si>
  <si>
    <t>Relacja, o której mowa w art. 243 w danym roku (1a-19+1c)/1</t>
  </si>
  <si>
    <t>Spełnienie wskaźnika spłaty z art. 243 ufp po uwzględnieniu art. 244 ufp (15b&lt;=15a)</t>
  </si>
  <si>
    <t>TAK</t>
  </si>
  <si>
    <t>Planowana łączna kwota spłaty zobowiązań do dochodów ogółem - max 15% z art. 169 sufp (7a+2c+7b-2d-13b)/1</t>
  </si>
  <si>
    <t>Zadłużenie/dochody ogółem [(13-13a):1]-max 60% z art. 170 sufp</t>
  </si>
  <si>
    <t>Wydatki bieżące razem (2 + 7b)</t>
  </si>
  <si>
    <t>Wydatki ogółem (10 + 19)</t>
  </si>
  <si>
    <t>Wynik budżetu (1 - 20)</t>
  </si>
  <si>
    <t>Przychody budżetu (4 + 5 + 11)</t>
  </si>
  <si>
    <t>Rozchody budżetu (7a + 8)</t>
  </si>
  <si>
    <t xml:space="preserve">Nazwa i cel 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</si>
  <si>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</si>
  <si>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</si>
  <si>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</si>
  <si>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</si>
  <si>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</si>
  <si>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</si>
  <si>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</si>
  <si>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2015</t>
  </si>
  <si>
    <t>Limit 2016</t>
  </si>
  <si>
    <t>Limit 2017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</si>
  <si>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</si>
  <si>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</si>
  <si>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</si>
  <si>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</si>
  <si>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</si>
  <si>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</si>
  <si>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</si>
  <si>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</si>
  <si>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Uczenie się przez całe życie w ramach Partnerskiego Programu Comenius - Współpraca zagraniczna i promocja miasta</t>
  </si>
  <si>
    <t>Gimnazjum nr 2</t>
  </si>
  <si>
    <t xml:space="preserve"> - wydatki majątkowe </t>
  </si>
  <si>
    <t>Regionalny Program Operacyjny Województwa Mazowieckiego 2007-2013 Projekt Termy Gostynińskie - Budowa Centralnego Parku Rekreacji, Balneologii, Turystyki i Wypoczynku Termy Gostynińskie</t>
  </si>
  <si>
    <t>Urząd Miasta</t>
  </si>
  <si>
    <t>2) umowy, których realizacja w roku budżetowym i w latach następnych jest niezbędna dla zapewnienia ciągłości działania jednostki i których płatności przypadają w okresie dłuższym niż rok</t>
  </si>
  <si>
    <t>Umowa na obsługę bankową budżetu Miasta - Zapewnienie przepływów finansowych</t>
  </si>
  <si>
    <t>Umowa na konserwację oświetlenia ulicznego - Zaopatrzenie w energię elektryczną</t>
  </si>
  <si>
    <t>Umowa na najem miejsc na słupach elektroenergetycznych w celu zamontowania kamer monitoringu miasta i przewodów sterujących - Utrzymanie porządku publicznego i bezpieczeństwa obywateli</t>
  </si>
  <si>
    <t>Umowa na konserwację alarmów w budynkach Ratusza - Utrzymanie miejskich obiektów administracyjnych</t>
  </si>
  <si>
    <t>Budowa budynku socjalnego przy ul. Krośniewickiej - Komunalne budownictwo mieszkaniowe</t>
  </si>
  <si>
    <t>*313 600</t>
  </si>
  <si>
    <t>Termomodernizacja 13 budynków mieszkalnych - Komunalne budownictwo mieszkaniowe, ochrona środowiska i przyrody</t>
  </si>
  <si>
    <t>*334 000</t>
  </si>
  <si>
    <t>Budowa Miejskiego Centrum Handlowo-Usługowego - Bazar wraz z otoczeniem wraz z finansowaniem inwestycji - Budowa targowiska miejskiego</t>
  </si>
  <si>
    <t>3) Gwarancje i poręczenia udzielane przez jednostki samorządu terytorialnego (razem)</t>
  </si>
  <si>
    <t>Umowa – poręczenie Miejskiemu Towarzystwu Budownictwa Społecznego w Gostyninie 2 długoterminowych kredytów na budowę budynków mieszkalnych - Komunalne budownictwo mieszkaniowe</t>
  </si>
  <si>
    <t>* Wyjaśnienie:</t>
  </si>
  <si>
    <t xml:space="preserve"> - 313.600,-zł - środki do pozyskania, nie ujęte w planie wydatków</t>
  </si>
  <si>
    <t xml:space="preserve"> - 334.000,-zł - środki do pozyskania, nie ujęte w planie wydatków</t>
  </si>
  <si>
    <t xml:space="preserve"> - 3.600.000,-zł - środki UE do pozyskania w 2012 roku</t>
  </si>
  <si>
    <t>Limit 2018</t>
  </si>
  <si>
    <t>Limit 2019</t>
  </si>
  <si>
    <t>Limit 2020</t>
  </si>
  <si>
    <t>Limit 2021</t>
  </si>
  <si>
    <t>Limit 2022</t>
  </si>
  <si>
    <t>Limit 2023</t>
  </si>
  <si>
    <t>Limit 2024</t>
  </si>
  <si>
    <t>Limit 2025</t>
  </si>
  <si>
    <t>Limit 2026</t>
  </si>
  <si>
    <t>Limit 2027</t>
  </si>
  <si>
    <t>Limit 2028</t>
  </si>
  <si>
    <t>Limit 2029</t>
  </si>
  <si>
    <t>Limit 2030</t>
  </si>
  <si>
    <t>Limit 2031</t>
  </si>
  <si>
    <t>Limit 2032</t>
  </si>
  <si>
    <t>Limit 2033</t>
  </si>
  <si>
    <t>Limit 2034</t>
  </si>
  <si>
    <t>Limit 2035</t>
  </si>
  <si>
    <t>Limit 2036</t>
  </si>
  <si>
    <t>Limit 2037</t>
  </si>
  <si>
    <t>Limit 2038</t>
  </si>
  <si>
    <t>Limit 2039</t>
  </si>
  <si>
    <t>Limit 2040</t>
  </si>
  <si>
    <t>Limit 2041</t>
  </si>
  <si>
    <t>Limit 2042</t>
  </si>
  <si>
    <t>Limit 2043</t>
  </si>
  <si>
    <t>Limit 2044</t>
  </si>
  <si>
    <t>Limit 2045</t>
  </si>
  <si>
    <t>Limit zobowiązań</t>
  </si>
  <si>
    <t xml:space="preserve"> - 68.400.000,-zł - środki UE ujęte w planie wydatków</t>
  </si>
  <si>
    <t>Budowa budynku socjalnego przy ul. Kościuszkowców/Targowa - Komunalne budownictwo mieszkaniowe</t>
  </si>
  <si>
    <t>*318 400</t>
  </si>
  <si>
    <t xml:space="preserve"> - 318.400,-zł - środki do pozyskania, nie ujęte w planie wydatków</t>
  </si>
  <si>
    <t xml:space="preserve">Wykaz przedsięwzięć do Wieloletniej Prognozy Finansowej </t>
  </si>
  <si>
    <t>Załącznik nr 1 do uchwały nr 30/V/11</t>
  </si>
  <si>
    <t>Rady Miejskiej w Gostyninie z dnia 10 lutego 2011 roku</t>
  </si>
  <si>
    <t>Załącznik nr 2 do uchwały nr 30/V/11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</si>
</sst>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color rgb="FFFF0000"/>
      <name val="Times New Roman"/>
      <family val="1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right"/>
    </xf>
    <xf numFmtId="2" fontId="0" fillId="0" borderId="0" xfId="0" applyNumberFormat="1" applyFont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1" fillId="0" borderId="0" xfId="0" applyFont="1" applyAlignment="1">
      <alignment/>
    </xf>
    <xf numFmtId="3" fontId="27" fillId="0" borderId="13" xfId="0" applyNumberFormat="1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3" fontId="23" fillId="24" borderId="14" xfId="0" applyNumberFormat="1" applyFont="1" applyFill="1" applyBorder="1" applyAlignment="1">
      <alignment horizontal="right" vertical="center"/>
    </xf>
    <xf numFmtId="0" fontId="23" fillId="24" borderId="15" xfId="0" applyFont="1" applyFill="1" applyBorder="1" applyAlignment="1">
      <alignment vertical="center" wrapText="1"/>
    </xf>
    <xf numFmtId="0" fontId="23" fillId="24" borderId="16" xfId="0" applyFont="1" applyFill="1" applyBorder="1" applyAlignment="1">
      <alignment vertical="center" wrapText="1"/>
    </xf>
    <xf numFmtId="0" fontId="23" fillId="24" borderId="17" xfId="0" applyFont="1" applyFill="1" applyBorder="1" applyAlignment="1">
      <alignment horizontal="center" vertical="center"/>
    </xf>
    <xf numFmtId="3" fontId="23" fillId="24" borderId="17" xfId="0" applyNumberFormat="1" applyFont="1" applyFill="1" applyBorder="1" applyAlignment="1">
      <alignment horizontal="right" vertical="center"/>
    </xf>
    <xf numFmtId="3" fontId="23" fillId="24" borderId="17" xfId="0" applyNumberFormat="1" applyFont="1" applyFill="1" applyBorder="1" applyAlignment="1">
      <alignment vertical="center"/>
    </xf>
    <xf numFmtId="3" fontId="23" fillId="24" borderId="18" xfId="0" applyNumberFormat="1" applyFont="1" applyFill="1" applyBorder="1" applyAlignment="1">
      <alignment horizontal="right" vertical="center" wrapText="1"/>
    </xf>
    <xf numFmtId="3" fontId="23" fillId="24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10" fontId="21" fillId="0" borderId="10" xfId="0" applyNumberFormat="1" applyFont="1" applyFill="1" applyBorder="1" applyAlignment="1">
      <alignment horizontal="right" vertical="center"/>
    </xf>
    <xf numFmtId="10" fontId="21" fillId="0" borderId="10" xfId="0" applyNumberFormat="1" applyFont="1" applyFill="1" applyBorder="1" applyAlignment="1">
      <alignment vertical="center"/>
    </xf>
    <xf numFmtId="3" fontId="23" fillId="24" borderId="19" xfId="0" applyNumberFormat="1" applyFont="1" applyFill="1" applyBorder="1" applyAlignment="1">
      <alignment vertical="center"/>
    </xf>
    <xf numFmtId="3" fontId="23" fillId="24" borderId="11" xfId="0" applyNumberFormat="1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horizontal="right" vertical="center" wrapText="1"/>
    </xf>
    <xf numFmtId="3" fontId="23" fillId="0" borderId="21" xfId="0" applyNumberFormat="1" applyFont="1" applyFill="1" applyBorder="1" applyAlignment="1">
      <alignment horizontal="right" vertical="center"/>
    </xf>
    <xf numFmtId="3" fontId="23" fillId="24" borderId="13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" fontId="32" fillId="0" borderId="10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4" fontId="21" fillId="0" borderId="23" xfId="0" applyNumberFormat="1" applyFont="1" applyFill="1" applyBorder="1" applyAlignment="1">
      <alignment vertical="center"/>
    </xf>
    <xf numFmtId="4" fontId="21" fillId="0" borderId="22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 applyProtection="1">
      <alignment vertical="center" wrapText="1"/>
      <protection locked="0"/>
    </xf>
    <xf numFmtId="3" fontId="23" fillId="0" borderId="14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 wrapText="1"/>
    </xf>
    <xf numFmtId="0" fontId="23" fillId="24" borderId="24" xfId="0" applyFont="1" applyFill="1" applyBorder="1" applyAlignment="1">
      <alignment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right" vertical="center"/>
    </xf>
    <xf numFmtId="3" fontId="23" fillId="0" borderId="1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3" fontId="23" fillId="24" borderId="14" xfId="0" applyNumberFormat="1" applyFont="1" applyFill="1" applyBorder="1" applyAlignment="1">
      <alignment vertical="center"/>
    </xf>
    <xf numFmtId="3" fontId="27" fillId="0" borderId="14" xfId="0" applyNumberFormat="1" applyFont="1" applyBorder="1" applyAlignment="1">
      <alignment horizontal="right" vertical="center"/>
    </xf>
    <xf numFmtId="3" fontId="23" fillId="0" borderId="13" xfId="0" applyNumberFormat="1" applyFont="1" applyFill="1" applyBorder="1" applyAlignment="1">
      <alignment horizontal="right" vertical="center"/>
    </xf>
    <xf numFmtId="3" fontId="23" fillId="24" borderId="13" xfId="0" applyNumberFormat="1" applyFont="1" applyFill="1" applyBorder="1" applyAlignment="1">
      <alignment vertical="center"/>
    </xf>
    <xf numFmtId="3" fontId="23" fillId="24" borderId="18" xfId="0" applyNumberFormat="1" applyFont="1" applyFill="1" applyBorder="1" applyAlignment="1">
      <alignment vertical="center"/>
    </xf>
    <xf numFmtId="3" fontId="23" fillId="24" borderId="21" xfId="0" applyNumberFormat="1" applyFont="1" applyFill="1" applyBorder="1" applyAlignment="1">
      <alignment vertical="center"/>
    </xf>
    <xf numFmtId="3" fontId="27" fillId="0" borderId="26" xfId="0" applyNumberFormat="1" applyFont="1" applyBorder="1" applyAlignment="1">
      <alignment horizontal="right" vertical="center"/>
    </xf>
    <xf numFmtId="3" fontId="23" fillId="24" borderId="13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24" borderId="2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2" fontId="26" fillId="0" borderId="30" xfId="0" applyNumberFormat="1" applyFont="1" applyBorder="1" applyAlignment="1">
      <alignment horizontal="center" vertical="center" wrapText="1"/>
    </xf>
    <xf numFmtId="2" fontId="26" fillId="0" borderId="31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/>
    </xf>
    <xf numFmtId="3" fontId="27" fillId="0" borderId="11" xfId="0" applyNumberFormat="1" applyFont="1" applyBorder="1" applyAlignment="1">
      <alignment horizontal="right" vertical="center" wrapText="1"/>
    </xf>
    <xf numFmtId="0" fontId="23" fillId="0" borderId="20" xfId="0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horizontal="right" vertical="center" wrapText="1"/>
    </xf>
    <xf numFmtId="0" fontId="27" fillId="0" borderId="20" xfId="0" applyFont="1" applyFill="1" applyBorder="1" applyAlignment="1">
      <alignment vertical="center" wrapText="1"/>
    </xf>
    <xf numFmtId="0" fontId="23" fillId="24" borderId="20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/>
    </xf>
    <xf numFmtId="3" fontId="23" fillId="24" borderId="11" xfId="0" applyNumberFormat="1" applyFont="1" applyFill="1" applyBorder="1" applyAlignment="1">
      <alignment horizontal="right" vertical="center"/>
    </xf>
    <xf numFmtId="0" fontId="21" fillId="0" borderId="20" xfId="0" applyFont="1" applyBorder="1" applyAlignment="1">
      <alignment vertical="center" wrapText="1"/>
    </xf>
    <xf numFmtId="3" fontId="27" fillId="0" borderId="11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2" fontId="27" fillId="0" borderId="30" xfId="0" applyNumberFormat="1" applyFont="1" applyBorder="1" applyAlignment="1">
      <alignment horizontal="center" vertical="center" wrapText="1"/>
    </xf>
    <xf numFmtId="2" fontId="27" fillId="0" borderId="31" xfId="0" applyNumberFormat="1" applyFont="1" applyBorder="1" applyAlignment="1">
      <alignment horizontal="center" vertical="center" wrapText="1"/>
    </xf>
    <xf numFmtId="3" fontId="23" fillId="24" borderId="25" xfId="0" applyNumberFormat="1" applyFont="1" applyFill="1" applyBorder="1" applyAlignment="1">
      <alignment horizontal="right" vertical="center"/>
    </xf>
    <xf numFmtId="0" fontId="0" fillId="25" borderId="14" xfId="0" applyFont="1" applyFill="1" applyBorder="1" applyAlignment="1">
      <alignment horizontal="right" vertical="center"/>
    </xf>
    <xf numFmtId="0" fontId="27" fillId="0" borderId="16" xfId="0" applyFont="1" applyBorder="1" applyAlignment="1">
      <alignment vertical="center" wrapText="1"/>
    </xf>
    <xf numFmtId="3" fontId="23" fillId="24" borderId="14" xfId="0" applyNumberFormat="1" applyFont="1" applyFill="1" applyBorder="1" applyAlignment="1">
      <alignment horizontal="right" vertical="center"/>
    </xf>
    <xf numFmtId="2" fontId="27" fillId="0" borderId="3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/>
    </xf>
    <xf numFmtId="3" fontId="27" fillId="0" borderId="13" xfId="0" applyNumberFormat="1" applyFont="1" applyFill="1" applyBorder="1" applyAlignment="1">
      <alignment horizontal="right" vertical="center" wrapText="1"/>
    </xf>
    <xf numFmtId="3" fontId="23" fillId="24" borderId="13" xfId="0" applyNumberFormat="1" applyFont="1" applyFill="1" applyBorder="1" applyAlignment="1">
      <alignment horizontal="right" vertical="center"/>
    </xf>
    <xf numFmtId="3" fontId="23" fillId="24" borderId="21" xfId="0" applyNumberFormat="1" applyFont="1" applyFill="1" applyBorder="1" applyAlignment="1">
      <alignment horizontal="right" vertical="center"/>
    </xf>
    <xf numFmtId="3" fontId="23" fillId="0" borderId="21" xfId="0" applyNumberFormat="1" applyFont="1" applyFill="1" applyBorder="1" applyAlignment="1">
      <alignment horizontal="right" vertical="center"/>
    </xf>
    <xf numFmtId="0" fontId="27" fillId="0" borderId="32" xfId="4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140625" style="1" customWidth="1"/>
    <col min="2" max="2" width="50.7109375" style="2" customWidth="1"/>
    <col min="3" max="6" width="12.7109375" style="2" customWidth="1"/>
    <col min="7" max="7" width="13.8515625" style="2" customWidth="1"/>
    <col min="8" max="9" width="12.7109375" style="2" customWidth="1"/>
    <col min="10" max="10" width="4.140625" style="2" customWidth="1"/>
    <col min="11" max="11" width="50.7109375" style="2" customWidth="1"/>
    <col min="12" max="18" width="12.7109375" style="2" customWidth="1"/>
    <col min="19" max="19" width="4.140625" style="2" customWidth="1"/>
    <col min="20" max="20" width="50.7109375" style="2" customWidth="1"/>
    <col min="21" max="27" width="12.7109375" style="2" customWidth="1"/>
    <col min="28" max="28" width="5.140625" style="2" customWidth="1"/>
    <col min="29" max="29" width="50.7109375" style="2" customWidth="1"/>
    <col min="30" max="36" width="12.7109375" style="2" customWidth="1"/>
    <col min="37" max="37" width="4.140625" style="2" customWidth="1"/>
    <col min="38" max="38" width="50.7109375" style="2" customWidth="1"/>
    <col min="39" max="45" width="12.7109375" style="2" customWidth="1"/>
    <col min="46" max="46" width="4.140625" style="2" customWidth="1"/>
    <col min="47" max="47" width="50.7109375" style="2" customWidth="1"/>
    <col min="48" max="51" width="12.7109375" style="2" customWidth="1"/>
    <col min="52" max="16384" width="9.140625" style="2" customWidth="1"/>
  </cols>
  <sheetData>
    <row r="1" spans="3:12" s="3" customFormat="1" ht="15.75">
      <c r="C1" s="4"/>
      <c r="D1" s="4"/>
      <c r="E1" s="4"/>
      <c r="F1" s="4"/>
      <c r="G1" s="4"/>
      <c r="I1" s="93" t="s">
        <v>187</v>
      </c>
      <c r="J1" s="4"/>
      <c r="K1" s="4"/>
      <c r="L1" s="4"/>
    </row>
    <row r="2" spans="1:12" s="3" customFormat="1" ht="15.75">
      <c r="A2" s="4"/>
      <c r="B2" s="27"/>
      <c r="D2" s="4"/>
      <c r="E2" s="4"/>
      <c r="F2" s="4"/>
      <c r="G2" s="4"/>
      <c r="I2" s="93" t="s">
        <v>188</v>
      </c>
      <c r="J2" s="4"/>
      <c r="K2" s="4"/>
      <c r="L2" s="4"/>
    </row>
    <row r="3" spans="1:51" ht="22.5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5" t="s">
        <v>1</v>
      </c>
      <c r="K3" s="95"/>
      <c r="L3" s="95"/>
      <c r="M3" s="95"/>
      <c r="N3" s="95"/>
      <c r="O3" s="95"/>
      <c r="P3" s="95"/>
      <c r="Q3" s="95"/>
      <c r="R3" s="95"/>
      <c r="S3" s="95" t="s">
        <v>2</v>
      </c>
      <c r="T3" s="95"/>
      <c r="U3" s="95"/>
      <c r="V3" s="95"/>
      <c r="W3" s="95"/>
      <c r="X3" s="95"/>
      <c r="Y3" s="95"/>
      <c r="Z3" s="95"/>
      <c r="AA3" s="95"/>
      <c r="AB3" s="95" t="s">
        <v>3</v>
      </c>
      <c r="AC3" s="95"/>
      <c r="AD3" s="95"/>
      <c r="AE3" s="95"/>
      <c r="AF3" s="95"/>
      <c r="AG3" s="95"/>
      <c r="AH3" s="95"/>
      <c r="AI3" s="95"/>
      <c r="AJ3" s="95"/>
      <c r="AK3" s="95" t="s">
        <v>4</v>
      </c>
      <c r="AL3" s="95"/>
      <c r="AM3" s="95"/>
      <c r="AN3" s="95"/>
      <c r="AO3" s="95"/>
      <c r="AP3" s="95"/>
      <c r="AQ3" s="95"/>
      <c r="AR3" s="95"/>
      <c r="AS3" s="95"/>
      <c r="AT3" s="95" t="s">
        <v>5</v>
      </c>
      <c r="AU3" s="95"/>
      <c r="AV3" s="95"/>
      <c r="AW3" s="95"/>
      <c r="AX3" s="95"/>
      <c r="AY3" s="95"/>
    </row>
    <row r="4" spans="1:51" s="7" customFormat="1" ht="25.5">
      <c r="A4" s="5" t="s">
        <v>6</v>
      </c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5" t="s">
        <v>6</v>
      </c>
      <c r="K4" s="5" t="s">
        <v>7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5" t="s">
        <v>6</v>
      </c>
      <c r="T4" s="5" t="s">
        <v>7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5" t="s">
        <v>6</v>
      </c>
      <c r="AC4" s="5" t="s">
        <v>7</v>
      </c>
      <c r="AD4" s="6" t="s">
        <v>29</v>
      </c>
      <c r="AE4" s="6" t="s">
        <v>30</v>
      </c>
      <c r="AF4" s="6" t="s">
        <v>31</v>
      </c>
      <c r="AG4" s="6" t="s">
        <v>32</v>
      </c>
      <c r="AH4" s="6" t="s">
        <v>33</v>
      </c>
      <c r="AI4" s="6" t="s">
        <v>34</v>
      </c>
      <c r="AJ4" s="6" t="s">
        <v>35</v>
      </c>
      <c r="AK4" s="5" t="s">
        <v>6</v>
      </c>
      <c r="AL4" s="5" t="s">
        <v>7</v>
      </c>
      <c r="AM4" s="6" t="s">
        <v>36</v>
      </c>
      <c r="AN4" s="6" t="s">
        <v>37</v>
      </c>
      <c r="AO4" s="6" t="s">
        <v>38</v>
      </c>
      <c r="AP4" s="6" t="s">
        <v>39</v>
      </c>
      <c r="AQ4" s="6" t="s">
        <v>40</v>
      </c>
      <c r="AR4" s="6" t="s">
        <v>41</v>
      </c>
      <c r="AS4" s="6" t="s">
        <v>42</v>
      </c>
      <c r="AT4" s="5" t="s">
        <v>6</v>
      </c>
      <c r="AU4" s="5" t="s">
        <v>7</v>
      </c>
      <c r="AV4" s="6" t="s">
        <v>43</v>
      </c>
      <c r="AW4" s="6" t="s">
        <v>44</v>
      </c>
      <c r="AX4" s="6" t="s">
        <v>45</v>
      </c>
      <c r="AY4" s="6" t="s">
        <v>46</v>
      </c>
    </row>
    <row r="5" spans="1:51" s="52" customFormat="1" ht="18.75" customHeight="1">
      <c r="A5" s="50">
        <v>1</v>
      </c>
      <c r="B5" s="51" t="s">
        <v>47</v>
      </c>
      <c r="C5" s="39">
        <f>SUM(C6:C7)</f>
        <v>42256419.900000006</v>
      </c>
      <c r="D5" s="39">
        <f>SUM(D6:D7)</f>
        <v>41218449.12</v>
      </c>
      <c r="E5" s="39">
        <f>SUM(E6:E7)</f>
        <v>41922041</v>
      </c>
      <c r="F5" s="39">
        <f>SUM(F6:F7)</f>
        <v>44878480</v>
      </c>
      <c r="G5" s="39">
        <f>SUM(G6:G7)</f>
        <v>114262949</v>
      </c>
      <c r="H5" s="39">
        <f aca="true" t="shared" si="0" ref="H5:O5">SUM(H6:H7)</f>
        <v>48208322</v>
      </c>
      <c r="I5" s="39">
        <f t="shared" si="0"/>
        <v>52976989</v>
      </c>
      <c r="J5" s="50">
        <v>1</v>
      </c>
      <c r="K5" s="51" t="s">
        <v>47</v>
      </c>
      <c r="L5" s="39">
        <f t="shared" si="0"/>
        <v>52554110</v>
      </c>
      <c r="M5" s="39">
        <f t="shared" si="0"/>
        <v>51334345</v>
      </c>
      <c r="N5" s="39">
        <f t="shared" si="0"/>
        <v>52753227</v>
      </c>
      <c r="O5" s="39">
        <f t="shared" si="0"/>
        <v>53955558</v>
      </c>
      <c r="P5" s="39">
        <f>SUM(P6:P7)</f>
        <v>55237051</v>
      </c>
      <c r="Q5" s="39">
        <f>SUM(Q6:Q7)</f>
        <v>56549300</v>
      </c>
      <c r="R5" s="39">
        <f>SUM(R6:R7)</f>
        <v>57893043</v>
      </c>
      <c r="S5" s="50">
        <v>1</v>
      </c>
      <c r="T5" s="51" t="s">
        <v>47</v>
      </c>
      <c r="U5" s="39">
        <f aca="true" t="shared" si="1" ref="U5:AA5">SUM(U6:U7)</f>
        <v>59269036</v>
      </c>
      <c r="V5" s="39">
        <f t="shared" si="1"/>
        <v>60678053</v>
      </c>
      <c r="W5" s="39">
        <f t="shared" si="1"/>
        <v>62060768</v>
      </c>
      <c r="X5" s="39">
        <f t="shared" si="1"/>
        <v>63475286</v>
      </c>
      <c r="Y5" s="39">
        <f t="shared" si="1"/>
        <v>64922338</v>
      </c>
      <c r="Z5" s="39">
        <f t="shared" si="1"/>
        <v>66402672</v>
      </c>
      <c r="AA5" s="39">
        <f t="shared" si="1"/>
        <v>67917053</v>
      </c>
      <c r="AB5" s="50">
        <v>1</v>
      </c>
      <c r="AC5" s="51" t="s">
        <v>47</v>
      </c>
      <c r="AD5" s="39">
        <f aca="true" t="shared" si="2" ref="AD5:AJ5">SUM(AD6:AD7)</f>
        <v>69398908</v>
      </c>
      <c r="AE5" s="39">
        <f t="shared" si="2"/>
        <v>70913364</v>
      </c>
      <c r="AF5" s="39">
        <f t="shared" si="2"/>
        <v>72461138</v>
      </c>
      <c r="AG5" s="39">
        <f t="shared" si="2"/>
        <v>74042963</v>
      </c>
      <c r="AH5" s="39">
        <f t="shared" si="2"/>
        <v>75659588</v>
      </c>
      <c r="AI5" s="39">
        <f t="shared" si="2"/>
        <v>77236679</v>
      </c>
      <c r="AJ5" s="39">
        <f t="shared" si="2"/>
        <v>78846889</v>
      </c>
      <c r="AK5" s="50">
        <v>1</v>
      </c>
      <c r="AL5" s="51" t="s">
        <v>47</v>
      </c>
      <c r="AM5" s="39">
        <f aca="true" t="shared" si="3" ref="AM5:AS5">SUM(AM6:AM7)</f>
        <v>80490914</v>
      </c>
      <c r="AN5" s="39">
        <f t="shared" si="3"/>
        <v>82169463</v>
      </c>
      <c r="AO5" s="39">
        <f t="shared" si="3"/>
        <v>83883262</v>
      </c>
      <c r="AP5" s="39">
        <f t="shared" si="3"/>
        <v>85549727</v>
      </c>
      <c r="AQ5" s="39">
        <f t="shared" si="3"/>
        <v>87249522</v>
      </c>
      <c r="AR5" s="39">
        <f t="shared" si="3"/>
        <v>88983312</v>
      </c>
      <c r="AS5" s="39">
        <f t="shared" si="3"/>
        <v>90751778</v>
      </c>
      <c r="AT5" s="50">
        <v>1</v>
      </c>
      <c r="AU5" s="51" t="s">
        <v>47</v>
      </c>
      <c r="AV5" s="39">
        <f>SUM(AV6:AV7)</f>
        <v>92555614</v>
      </c>
      <c r="AW5" s="39">
        <f>SUM(AW6:AW7)</f>
        <v>94395526</v>
      </c>
      <c r="AX5" s="39">
        <f>SUM(AX6:AX7)</f>
        <v>96272237</v>
      </c>
      <c r="AY5" s="39">
        <f>SUM(AY6:AY7)</f>
        <v>98186482</v>
      </c>
    </row>
    <row r="6" spans="1:51" s="55" customFormat="1" ht="18.75" customHeight="1">
      <c r="A6" s="53" t="s">
        <v>48</v>
      </c>
      <c r="B6" s="54" t="s">
        <v>49</v>
      </c>
      <c r="C6" s="40">
        <v>38276781.52</v>
      </c>
      <c r="D6" s="40">
        <v>39058943.44</v>
      </c>
      <c r="E6" s="40">
        <v>39275901</v>
      </c>
      <c r="F6" s="40">
        <v>39849959</v>
      </c>
      <c r="G6" s="40">
        <v>43085949</v>
      </c>
      <c r="H6" s="40">
        <v>45508322</v>
      </c>
      <c r="I6" s="40">
        <v>46676989</v>
      </c>
      <c r="J6" s="53" t="s">
        <v>48</v>
      </c>
      <c r="K6" s="54" t="s">
        <v>49</v>
      </c>
      <c r="L6" s="40">
        <v>49854110</v>
      </c>
      <c r="M6" s="40">
        <v>51234345</v>
      </c>
      <c r="N6" s="40">
        <v>52653227</v>
      </c>
      <c r="O6" s="40">
        <v>53955558</v>
      </c>
      <c r="P6" s="40">
        <v>55237051</v>
      </c>
      <c r="Q6" s="40">
        <v>56549300</v>
      </c>
      <c r="R6" s="40">
        <v>57893043</v>
      </c>
      <c r="S6" s="53" t="s">
        <v>48</v>
      </c>
      <c r="T6" s="54" t="s">
        <v>49</v>
      </c>
      <c r="U6" s="40">
        <v>59269036</v>
      </c>
      <c r="V6" s="40">
        <v>60678053</v>
      </c>
      <c r="W6" s="40">
        <v>62060768</v>
      </c>
      <c r="X6" s="40">
        <v>63475286</v>
      </c>
      <c r="Y6" s="40">
        <v>64922338</v>
      </c>
      <c r="Z6" s="40">
        <v>66402672</v>
      </c>
      <c r="AA6" s="40">
        <v>67917053</v>
      </c>
      <c r="AB6" s="53" t="s">
        <v>48</v>
      </c>
      <c r="AC6" s="54" t="s">
        <v>49</v>
      </c>
      <c r="AD6" s="40">
        <v>69398908</v>
      </c>
      <c r="AE6" s="40">
        <v>70913364</v>
      </c>
      <c r="AF6" s="40">
        <v>72461138</v>
      </c>
      <c r="AG6" s="40">
        <v>74042963</v>
      </c>
      <c r="AH6" s="40">
        <v>75659588</v>
      </c>
      <c r="AI6" s="40">
        <v>77236679</v>
      </c>
      <c r="AJ6" s="40">
        <v>78846889</v>
      </c>
      <c r="AK6" s="53" t="s">
        <v>48</v>
      </c>
      <c r="AL6" s="54" t="s">
        <v>49</v>
      </c>
      <c r="AM6" s="40">
        <v>80490914</v>
      </c>
      <c r="AN6" s="40">
        <v>82169463</v>
      </c>
      <c r="AO6" s="40">
        <v>83883262</v>
      </c>
      <c r="AP6" s="40">
        <v>85549727</v>
      </c>
      <c r="AQ6" s="40">
        <v>87249522</v>
      </c>
      <c r="AR6" s="40">
        <v>88983312</v>
      </c>
      <c r="AS6" s="40">
        <v>90751778</v>
      </c>
      <c r="AT6" s="53" t="s">
        <v>48</v>
      </c>
      <c r="AU6" s="54" t="s">
        <v>49</v>
      </c>
      <c r="AV6" s="40">
        <v>92555614</v>
      </c>
      <c r="AW6" s="40">
        <v>94395526</v>
      </c>
      <c r="AX6" s="40">
        <v>96272237</v>
      </c>
      <c r="AY6" s="40">
        <v>98186482</v>
      </c>
    </row>
    <row r="7" spans="1:51" s="55" customFormat="1" ht="18.75" customHeight="1">
      <c r="A7" s="53" t="s">
        <v>50</v>
      </c>
      <c r="B7" s="54" t="s">
        <v>51</v>
      </c>
      <c r="C7" s="40">
        <v>3979638.38</v>
      </c>
      <c r="D7" s="40">
        <v>2159505.68</v>
      </c>
      <c r="E7" s="40">
        <v>2646140</v>
      </c>
      <c r="F7" s="40">
        <v>5028521</v>
      </c>
      <c r="G7" s="40">
        <v>71177000</v>
      </c>
      <c r="H7" s="40">
        <v>2700000</v>
      </c>
      <c r="I7" s="40">
        <v>6300000</v>
      </c>
      <c r="J7" s="53" t="s">
        <v>50</v>
      </c>
      <c r="K7" s="54" t="s">
        <v>51</v>
      </c>
      <c r="L7" s="40">
        <v>2700000</v>
      </c>
      <c r="M7" s="40">
        <v>100000</v>
      </c>
      <c r="N7" s="40">
        <v>100000</v>
      </c>
      <c r="O7" s="40">
        <v>0</v>
      </c>
      <c r="P7" s="40">
        <v>0</v>
      </c>
      <c r="Q7" s="40">
        <v>0</v>
      </c>
      <c r="R7" s="40">
        <v>0</v>
      </c>
      <c r="S7" s="53" t="s">
        <v>50</v>
      </c>
      <c r="T7" s="54" t="s">
        <v>51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53" t="s">
        <v>50</v>
      </c>
      <c r="AC7" s="54" t="s">
        <v>51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53" t="s">
        <v>50</v>
      </c>
      <c r="AL7" s="54" t="s">
        <v>51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53" t="s">
        <v>50</v>
      </c>
      <c r="AU7" s="54" t="s">
        <v>51</v>
      </c>
      <c r="AV7" s="40">
        <v>0</v>
      </c>
      <c r="AW7" s="40">
        <v>0</v>
      </c>
      <c r="AX7" s="40">
        <v>0</v>
      </c>
      <c r="AY7" s="40">
        <v>0</v>
      </c>
    </row>
    <row r="8" spans="1:51" s="55" customFormat="1" ht="18.75" customHeight="1">
      <c r="A8" s="53" t="s">
        <v>52</v>
      </c>
      <c r="B8" s="54" t="s">
        <v>53</v>
      </c>
      <c r="C8" s="40">
        <v>1596293.01</v>
      </c>
      <c r="D8" s="40">
        <v>374934.73</v>
      </c>
      <c r="E8" s="40">
        <v>677000</v>
      </c>
      <c r="F8" s="40">
        <v>672880</v>
      </c>
      <c r="G8" s="40">
        <v>2777000</v>
      </c>
      <c r="H8" s="40">
        <v>2700000</v>
      </c>
      <c r="I8" s="40">
        <v>2700000</v>
      </c>
      <c r="J8" s="53" t="s">
        <v>52</v>
      </c>
      <c r="K8" s="54" t="s">
        <v>53</v>
      </c>
      <c r="L8" s="40">
        <v>2700000</v>
      </c>
      <c r="M8" s="40">
        <v>100000</v>
      </c>
      <c r="N8" s="40">
        <v>100000</v>
      </c>
      <c r="O8" s="40">
        <v>0</v>
      </c>
      <c r="P8" s="40">
        <v>0</v>
      </c>
      <c r="Q8" s="40">
        <v>0</v>
      </c>
      <c r="R8" s="40">
        <v>0</v>
      </c>
      <c r="S8" s="53" t="s">
        <v>52</v>
      </c>
      <c r="T8" s="54" t="s">
        <v>53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53" t="s">
        <v>52</v>
      </c>
      <c r="AC8" s="54" t="s">
        <v>53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53" t="s">
        <v>52</v>
      </c>
      <c r="AL8" s="54" t="s">
        <v>53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53" t="s">
        <v>52</v>
      </c>
      <c r="AU8" s="54" t="s">
        <v>53</v>
      </c>
      <c r="AV8" s="40">
        <v>0</v>
      </c>
      <c r="AW8" s="40">
        <v>0</v>
      </c>
      <c r="AX8" s="40">
        <v>0</v>
      </c>
      <c r="AY8" s="40">
        <v>0</v>
      </c>
    </row>
    <row r="9" spans="1:51" s="52" customFormat="1" ht="40.5" customHeight="1">
      <c r="A9" s="50">
        <v>2</v>
      </c>
      <c r="B9" s="56" t="s">
        <v>54</v>
      </c>
      <c r="C9" s="39">
        <v>29785152.17</v>
      </c>
      <c r="D9" s="39">
        <v>30639839.23</v>
      </c>
      <c r="E9" s="39">
        <v>33868862</v>
      </c>
      <c r="F9" s="39">
        <v>33977733</v>
      </c>
      <c r="G9" s="39">
        <v>35746667</v>
      </c>
      <c r="H9" s="39">
        <v>36446058</v>
      </c>
      <c r="I9" s="39">
        <v>38052601</v>
      </c>
      <c r="J9" s="50">
        <v>2</v>
      </c>
      <c r="K9" s="56" t="s">
        <v>54</v>
      </c>
      <c r="L9" s="39">
        <v>39582109</v>
      </c>
      <c r="M9" s="39">
        <v>40786159</v>
      </c>
      <c r="N9" s="39">
        <v>41987391</v>
      </c>
      <c r="O9" s="39">
        <v>43018448</v>
      </c>
      <c r="P9" s="39">
        <v>44033008</v>
      </c>
      <c r="Q9" s="39">
        <v>45071918</v>
      </c>
      <c r="R9" s="39">
        <v>46135762</v>
      </c>
      <c r="S9" s="50">
        <v>2</v>
      </c>
      <c r="T9" s="56" t="s">
        <v>54</v>
      </c>
      <c r="U9" s="39">
        <v>47225138</v>
      </c>
      <c r="V9" s="39">
        <v>48340659</v>
      </c>
      <c r="W9" s="39">
        <v>49435357</v>
      </c>
      <c r="X9" s="39">
        <v>50555233</v>
      </c>
      <c r="Y9" s="39">
        <v>51700866</v>
      </c>
      <c r="Z9" s="39">
        <v>52872849</v>
      </c>
      <c r="AA9" s="39">
        <v>54071787</v>
      </c>
      <c r="AB9" s="50">
        <v>2</v>
      </c>
      <c r="AC9" s="56" t="s">
        <v>54</v>
      </c>
      <c r="AD9" s="39">
        <v>55244974</v>
      </c>
      <c r="AE9" s="39">
        <v>56443971</v>
      </c>
      <c r="AF9" s="39">
        <v>57669346</v>
      </c>
      <c r="AG9" s="39">
        <v>58921679</v>
      </c>
      <c r="AH9" s="39">
        <v>60201563</v>
      </c>
      <c r="AI9" s="39">
        <v>61450149</v>
      </c>
      <c r="AJ9" s="39">
        <v>62724955</v>
      </c>
      <c r="AK9" s="50">
        <v>2</v>
      </c>
      <c r="AL9" s="56" t="s">
        <v>54</v>
      </c>
      <c r="AM9" s="39">
        <v>64026532</v>
      </c>
      <c r="AN9" s="39">
        <v>65355442</v>
      </c>
      <c r="AO9" s="39">
        <v>66712259</v>
      </c>
      <c r="AP9" s="39">
        <v>72111602</v>
      </c>
      <c r="AQ9" s="39">
        <v>73538932</v>
      </c>
      <c r="AR9" s="39">
        <v>74994809</v>
      </c>
      <c r="AS9" s="39">
        <v>76479803</v>
      </c>
      <c r="AT9" s="50">
        <v>2</v>
      </c>
      <c r="AU9" s="56" t="s">
        <v>54</v>
      </c>
      <c r="AV9" s="39">
        <v>77994497</v>
      </c>
      <c r="AW9" s="39">
        <v>79539485</v>
      </c>
      <c r="AX9" s="39">
        <v>81115373</v>
      </c>
      <c r="AY9" s="39">
        <v>82722778</v>
      </c>
    </row>
    <row r="10" spans="1:51" s="55" customFormat="1" ht="18.75" customHeight="1">
      <c r="A10" s="53" t="s">
        <v>55</v>
      </c>
      <c r="B10" s="54" t="s">
        <v>56</v>
      </c>
      <c r="C10" s="40">
        <v>15011293.18</v>
      </c>
      <c r="D10" s="40">
        <v>15057677.94</v>
      </c>
      <c r="E10" s="40">
        <v>16631118</v>
      </c>
      <c r="F10" s="40">
        <v>16571703</v>
      </c>
      <c r="G10" s="40">
        <v>19522347</v>
      </c>
      <c r="H10" s="40">
        <v>20482414</v>
      </c>
      <c r="I10" s="40">
        <v>21511357</v>
      </c>
      <c r="J10" s="53" t="s">
        <v>55</v>
      </c>
      <c r="K10" s="54" t="s">
        <v>56</v>
      </c>
      <c r="L10" s="40">
        <v>22497693</v>
      </c>
      <c r="M10" s="40">
        <v>23298628</v>
      </c>
      <c r="N10" s="40">
        <v>24084302</v>
      </c>
      <c r="O10" s="40">
        <v>24874241</v>
      </c>
      <c r="P10" s="40">
        <v>25667015</v>
      </c>
      <c r="Q10" s="40">
        <v>26461134</v>
      </c>
      <c r="R10" s="40">
        <v>27255054</v>
      </c>
      <c r="S10" s="53" t="s">
        <v>55</v>
      </c>
      <c r="T10" s="54" t="s">
        <v>56</v>
      </c>
      <c r="U10" s="40">
        <v>28047182</v>
      </c>
      <c r="V10" s="40">
        <v>28835877</v>
      </c>
      <c r="W10" s="40">
        <v>29647444</v>
      </c>
      <c r="X10" s="40">
        <v>30482547</v>
      </c>
      <c r="Y10" s="40">
        <v>31312236</v>
      </c>
      <c r="Z10" s="40">
        <v>32165156</v>
      </c>
      <c r="AA10" s="40">
        <v>33041958</v>
      </c>
      <c r="AB10" s="53" t="s">
        <v>55</v>
      </c>
      <c r="AC10" s="54" t="s">
        <v>56</v>
      </c>
      <c r="AD10" s="40">
        <v>33943310</v>
      </c>
      <c r="AE10" s="40">
        <v>34836808</v>
      </c>
      <c r="AF10" s="40">
        <v>35754430</v>
      </c>
      <c r="AG10" s="40">
        <v>36696828</v>
      </c>
      <c r="AH10" s="40">
        <v>37628825</v>
      </c>
      <c r="AI10" s="40">
        <v>38585053</v>
      </c>
      <c r="AJ10" s="40">
        <v>39566144</v>
      </c>
      <c r="AK10" s="53" t="s">
        <v>55</v>
      </c>
      <c r="AL10" s="54" t="s">
        <v>56</v>
      </c>
      <c r="AM10" s="40">
        <v>40572743</v>
      </c>
      <c r="AN10" s="40">
        <v>41605514</v>
      </c>
      <c r="AO10" s="40">
        <v>42665137</v>
      </c>
      <c r="AP10" s="40">
        <v>43752310</v>
      </c>
      <c r="AQ10" s="40">
        <v>44867749</v>
      </c>
      <c r="AR10" s="40">
        <v>46012190</v>
      </c>
      <c r="AS10" s="40">
        <v>46915418</v>
      </c>
      <c r="AT10" s="53" t="s">
        <v>55</v>
      </c>
      <c r="AU10" s="54" t="s">
        <v>56</v>
      </c>
      <c r="AV10" s="40">
        <v>47836098</v>
      </c>
      <c r="AW10" s="40">
        <v>48775804</v>
      </c>
      <c r="AX10" s="40">
        <v>49734304</v>
      </c>
      <c r="AY10" s="40">
        <v>50711974</v>
      </c>
    </row>
    <row r="11" spans="1:51" s="55" customFormat="1" ht="18.75" customHeight="1">
      <c r="A11" s="53" t="s">
        <v>57</v>
      </c>
      <c r="B11" s="54" t="s">
        <v>58</v>
      </c>
      <c r="C11" s="40">
        <v>405706.82</v>
      </c>
      <c r="D11" s="40">
        <v>420446.5</v>
      </c>
      <c r="E11" s="40">
        <v>423823</v>
      </c>
      <c r="F11" s="40">
        <v>423823</v>
      </c>
      <c r="G11" s="40">
        <v>485200</v>
      </c>
      <c r="H11" s="40">
        <v>515800</v>
      </c>
      <c r="I11" s="40">
        <v>548800</v>
      </c>
      <c r="J11" s="53" t="s">
        <v>57</v>
      </c>
      <c r="K11" s="54" t="s">
        <v>58</v>
      </c>
      <c r="L11" s="40">
        <v>580000</v>
      </c>
      <c r="M11" s="40">
        <v>601400</v>
      </c>
      <c r="N11" s="40">
        <v>622400</v>
      </c>
      <c r="O11" s="40">
        <v>643500</v>
      </c>
      <c r="P11" s="40">
        <v>664700</v>
      </c>
      <c r="Q11" s="40">
        <v>686000</v>
      </c>
      <c r="R11" s="40">
        <v>707300</v>
      </c>
      <c r="S11" s="53" t="s">
        <v>57</v>
      </c>
      <c r="T11" s="54" t="s">
        <v>58</v>
      </c>
      <c r="U11" s="40">
        <v>728500</v>
      </c>
      <c r="V11" s="40">
        <v>749600</v>
      </c>
      <c r="W11" s="40">
        <v>771300</v>
      </c>
      <c r="X11" s="40">
        <v>793700</v>
      </c>
      <c r="Y11" s="40">
        <v>815900</v>
      </c>
      <c r="Z11" s="40">
        <v>838700</v>
      </c>
      <c r="AA11" s="40">
        <v>862200</v>
      </c>
      <c r="AB11" s="53" t="s">
        <v>57</v>
      </c>
      <c r="AC11" s="54" t="s">
        <v>58</v>
      </c>
      <c r="AD11" s="40">
        <v>886300</v>
      </c>
      <c r="AE11" s="40">
        <v>910200</v>
      </c>
      <c r="AF11" s="40">
        <v>934800</v>
      </c>
      <c r="AG11" s="40">
        <v>960100</v>
      </c>
      <c r="AH11" s="40">
        <v>985100</v>
      </c>
      <c r="AI11" s="40">
        <v>1010700</v>
      </c>
      <c r="AJ11" s="40">
        <v>1037000</v>
      </c>
      <c r="AK11" s="53" t="s">
        <v>57</v>
      </c>
      <c r="AL11" s="54" t="s">
        <v>58</v>
      </c>
      <c r="AM11" s="40">
        <v>1058800</v>
      </c>
      <c r="AN11" s="40">
        <v>1081000</v>
      </c>
      <c r="AO11" s="40">
        <v>1103700</v>
      </c>
      <c r="AP11" s="40">
        <v>1125800</v>
      </c>
      <c r="AQ11" s="40">
        <v>1148300</v>
      </c>
      <c r="AR11" s="40">
        <v>1171300</v>
      </c>
      <c r="AS11" s="40">
        <v>1194700</v>
      </c>
      <c r="AT11" s="53" t="s">
        <v>57</v>
      </c>
      <c r="AU11" s="54" t="s">
        <v>58</v>
      </c>
      <c r="AV11" s="40">
        <v>1218600</v>
      </c>
      <c r="AW11" s="40">
        <v>1242900</v>
      </c>
      <c r="AX11" s="40">
        <v>1267800</v>
      </c>
      <c r="AY11" s="40">
        <v>1293200</v>
      </c>
    </row>
    <row r="12" spans="1:51" s="55" customFormat="1" ht="18.75" customHeight="1">
      <c r="A12" s="53" t="s">
        <v>59</v>
      </c>
      <c r="B12" s="54" t="s">
        <v>60</v>
      </c>
      <c r="C12" s="40">
        <v>0</v>
      </c>
      <c r="D12" s="40">
        <v>0</v>
      </c>
      <c r="E12" s="40">
        <v>32200</v>
      </c>
      <c r="F12" s="40">
        <v>0</v>
      </c>
      <c r="G12" s="40">
        <v>32400</v>
      </c>
      <c r="H12" s="40">
        <v>32700</v>
      </c>
      <c r="I12" s="40">
        <v>32800</v>
      </c>
      <c r="J12" s="53" t="s">
        <v>59</v>
      </c>
      <c r="K12" s="54" t="s">
        <v>60</v>
      </c>
      <c r="L12" s="40">
        <v>32800</v>
      </c>
      <c r="M12" s="40">
        <v>32700</v>
      </c>
      <c r="N12" s="40">
        <v>32500</v>
      </c>
      <c r="O12" s="40">
        <v>32100</v>
      </c>
      <c r="P12" s="40">
        <v>31600</v>
      </c>
      <c r="Q12" s="40">
        <v>31000</v>
      </c>
      <c r="R12" s="40">
        <v>30300</v>
      </c>
      <c r="S12" s="53" t="s">
        <v>59</v>
      </c>
      <c r="T12" s="54" t="s">
        <v>60</v>
      </c>
      <c r="U12" s="40">
        <v>29500</v>
      </c>
      <c r="V12" s="40">
        <v>28600</v>
      </c>
      <c r="W12" s="40">
        <v>27600</v>
      </c>
      <c r="X12" s="40">
        <v>26500</v>
      </c>
      <c r="Y12" s="40">
        <v>25400</v>
      </c>
      <c r="Z12" s="40">
        <v>24200</v>
      </c>
      <c r="AA12" s="40">
        <v>23100</v>
      </c>
      <c r="AB12" s="53" t="s">
        <v>59</v>
      </c>
      <c r="AC12" s="54" t="s">
        <v>60</v>
      </c>
      <c r="AD12" s="40">
        <v>22000</v>
      </c>
      <c r="AE12" s="40">
        <v>21000</v>
      </c>
      <c r="AF12" s="40">
        <v>20000</v>
      </c>
      <c r="AG12" s="40">
        <v>19100</v>
      </c>
      <c r="AH12" s="40">
        <v>18200</v>
      </c>
      <c r="AI12" s="40">
        <v>17300</v>
      </c>
      <c r="AJ12" s="40">
        <v>16500</v>
      </c>
      <c r="AK12" s="53" t="s">
        <v>59</v>
      </c>
      <c r="AL12" s="54" t="s">
        <v>60</v>
      </c>
      <c r="AM12" s="40">
        <v>15800</v>
      </c>
      <c r="AN12" s="40">
        <v>13600</v>
      </c>
      <c r="AO12" s="40">
        <v>13000</v>
      </c>
      <c r="AP12" s="40">
        <v>12500</v>
      </c>
      <c r="AQ12" s="40">
        <v>12500</v>
      </c>
      <c r="AR12" s="40">
        <v>12500</v>
      </c>
      <c r="AS12" s="40">
        <v>12300</v>
      </c>
      <c r="AT12" s="53" t="s">
        <v>59</v>
      </c>
      <c r="AU12" s="54" t="s">
        <v>60</v>
      </c>
      <c r="AV12" s="40">
        <v>12200</v>
      </c>
      <c r="AW12" s="40">
        <v>10000</v>
      </c>
      <c r="AX12" s="40">
        <v>11900</v>
      </c>
      <c r="AY12" s="40">
        <v>11800</v>
      </c>
    </row>
    <row r="13" spans="1:51" s="55" customFormat="1" ht="24">
      <c r="A13" s="53" t="s">
        <v>61</v>
      </c>
      <c r="B13" s="57" t="s">
        <v>62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53" t="s">
        <v>61</v>
      </c>
      <c r="K13" s="57" t="s">
        <v>62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53" t="s">
        <v>61</v>
      </c>
      <c r="T13" s="57" t="s">
        <v>62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53" t="s">
        <v>61</v>
      </c>
      <c r="AC13" s="57" t="s">
        <v>62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53" t="s">
        <v>61</v>
      </c>
      <c r="AL13" s="57" t="s">
        <v>62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53" t="s">
        <v>61</v>
      </c>
      <c r="AU13" s="57" t="s">
        <v>62</v>
      </c>
      <c r="AV13" s="40">
        <v>0</v>
      </c>
      <c r="AW13" s="40">
        <v>0</v>
      </c>
      <c r="AX13" s="40">
        <v>0</v>
      </c>
      <c r="AY13" s="40">
        <v>0</v>
      </c>
    </row>
    <row r="14" spans="1:51" s="55" customFormat="1" ht="18.75" customHeight="1">
      <c r="A14" s="53" t="s">
        <v>63</v>
      </c>
      <c r="B14" s="54" t="s">
        <v>64</v>
      </c>
      <c r="C14" s="40">
        <v>0</v>
      </c>
      <c r="D14" s="40">
        <v>0</v>
      </c>
      <c r="E14" s="40">
        <v>0</v>
      </c>
      <c r="F14" s="40">
        <v>0</v>
      </c>
      <c r="G14" s="40">
        <v>119994</v>
      </c>
      <c r="H14" s="40">
        <v>116400</v>
      </c>
      <c r="I14" s="40">
        <v>38500</v>
      </c>
      <c r="J14" s="53" t="s">
        <v>63</v>
      </c>
      <c r="K14" s="54" t="s">
        <v>64</v>
      </c>
      <c r="L14" s="40">
        <v>36200</v>
      </c>
      <c r="M14" s="40">
        <v>32700</v>
      </c>
      <c r="N14" s="40">
        <v>32500</v>
      </c>
      <c r="O14" s="40">
        <v>32100</v>
      </c>
      <c r="P14" s="40">
        <v>31600</v>
      </c>
      <c r="Q14" s="40">
        <v>31000</v>
      </c>
      <c r="R14" s="40">
        <v>30300</v>
      </c>
      <c r="S14" s="53" t="s">
        <v>63</v>
      </c>
      <c r="T14" s="54" t="s">
        <v>64</v>
      </c>
      <c r="U14" s="40">
        <v>29500</v>
      </c>
      <c r="V14" s="40">
        <v>28600</v>
      </c>
      <c r="W14" s="40">
        <v>27600</v>
      </c>
      <c r="X14" s="40">
        <v>26500</v>
      </c>
      <c r="Y14" s="40">
        <v>25400</v>
      </c>
      <c r="Z14" s="40">
        <v>24200</v>
      </c>
      <c r="AA14" s="40">
        <v>23100</v>
      </c>
      <c r="AB14" s="53" t="s">
        <v>63</v>
      </c>
      <c r="AC14" s="54" t="s">
        <v>64</v>
      </c>
      <c r="AD14" s="40">
        <v>22000</v>
      </c>
      <c r="AE14" s="40">
        <v>21000</v>
      </c>
      <c r="AF14" s="40">
        <v>20000</v>
      </c>
      <c r="AG14" s="40">
        <v>19100</v>
      </c>
      <c r="AH14" s="40">
        <v>18200</v>
      </c>
      <c r="AI14" s="40">
        <v>17300</v>
      </c>
      <c r="AJ14" s="40">
        <v>16500</v>
      </c>
      <c r="AK14" s="53" t="s">
        <v>63</v>
      </c>
      <c r="AL14" s="54" t="s">
        <v>64</v>
      </c>
      <c r="AM14" s="40">
        <v>15800</v>
      </c>
      <c r="AN14" s="40">
        <v>13600</v>
      </c>
      <c r="AO14" s="40">
        <v>13000</v>
      </c>
      <c r="AP14" s="40">
        <v>12500</v>
      </c>
      <c r="AQ14" s="40">
        <v>12500</v>
      </c>
      <c r="AR14" s="40">
        <v>12500</v>
      </c>
      <c r="AS14" s="40">
        <v>12300</v>
      </c>
      <c r="AT14" s="53" t="s">
        <v>63</v>
      </c>
      <c r="AU14" s="54" t="s">
        <v>64</v>
      </c>
      <c r="AV14" s="40">
        <v>12200</v>
      </c>
      <c r="AW14" s="40">
        <v>10000</v>
      </c>
      <c r="AX14" s="40">
        <v>11900</v>
      </c>
      <c r="AY14" s="40">
        <v>11800</v>
      </c>
    </row>
    <row r="15" spans="1:51" s="52" customFormat="1" ht="18.75" customHeight="1">
      <c r="A15" s="50">
        <v>3</v>
      </c>
      <c r="B15" s="51" t="s">
        <v>65</v>
      </c>
      <c r="C15" s="39">
        <f>SUM(C5-C9)</f>
        <v>12471267.730000004</v>
      </c>
      <c r="D15" s="39">
        <f>SUM(D5-D9)</f>
        <v>10578609.889999997</v>
      </c>
      <c r="E15" s="39">
        <f>SUM(E5-E9)</f>
        <v>8053179</v>
      </c>
      <c r="F15" s="39">
        <f>SUM(F5-F9)</f>
        <v>10900747</v>
      </c>
      <c r="G15" s="39">
        <f>SUM(G5-G9)</f>
        <v>78516282</v>
      </c>
      <c r="H15" s="39">
        <f aca="true" t="shared" si="4" ref="H15:O15">SUM(H5-H9)</f>
        <v>11762264</v>
      </c>
      <c r="I15" s="39">
        <f t="shared" si="4"/>
        <v>14924388</v>
      </c>
      <c r="J15" s="50">
        <v>3</v>
      </c>
      <c r="K15" s="51" t="s">
        <v>65</v>
      </c>
      <c r="L15" s="39">
        <f t="shared" si="4"/>
        <v>12972001</v>
      </c>
      <c r="M15" s="39">
        <f t="shared" si="4"/>
        <v>10548186</v>
      </c>
      <c r="N15" s="39">
        <f t="shared" si="4"/>
        <v>10765836</v>
      </c>
      <c r="O15" s="39">
        <f t="shared" si="4"/>
        <v>10937110</v>
      </c>
      <c r="P15" s="39">
        <f>SUM(P5-P9)</f>
        <v>11204043</v>
      </c>
      <c r="Q15" s="39">
        <f>SUM(Q5-Q9)</f>
        <v>11477382</v>
      </c>
      <c r="R15" s="39">
        <f>SUM(R5-R9)</f>
        <v>11757281</v>
      </c>
      <c r="S15" s="50">
        <v>3</v>
      </c>
      <c r="T15" s="51" t="s">
        <v>65</v>
      </c>
      <c r="U15" s="39">
        <f aca="true" t="shared" si="5" ref="U15:AA15">SUM(U5-U9)</f>
        <v>12043898</v>
      </c>
      <c r="V15" s="39">
        <f t="shared" si="5"/>
        <v>12337394</v>
      </c>
      <c r="W15" s="39">
        <f t="shared" si="5"/>
        <v>12625411</v>
      </c>
      <c r="X15" s="39">
        <f t="shared" si="5"/>
        <v>12920053</v>
      </c>
      <c r="Y15" s="39">
        <f t="shared" si="5"/>
        <v>13221472</v>
      </c>
      <c r="Z15" s="39">
        <f t="shared" si="5"/>
        <v>13529823</v>
      </c>
      <c r="AA15" s="39">
        <f t="shared" si="5"/>
        <v>13845266</v>
      </c>
      <c r="AB15" s="50">
        <v>3</v>
      </c>
      <c r="AC15" s="51" t="s">
        <v>65</v>
      </c>
      <c r="AD15" s="39">
        <f aca="true" t="shared" si="6" ref="AD15:AJ15">SUM(AD5-AD9)</f>
        <v>14153934</v>
      </c>
      <c r="AE15" s="39">
        <f t="shared" si="6"/>
        <v>14469393</v>
      </c>
      <c r="AF15" s="39">
        <f t="shared" si="6"/>
        <v>14791792</v>
      </c>
      <c r="AG15" s="39">
        <f t="shared" si="6"/>
        <v>15121284</v>
      </c>
      <c r="AH15" s="39">
        <f t="shared" si="6"/>
        <v>15458025</v>
      </c>
      <c r="AI15" s="39">
        <f t="shared" si="6"/>
        <v>15786530</v>
      </c>
      <c r="AJ15" s="39">
        <f t="shared" si="6"/>
        <v>16121934</v>
      </c>
      <c r="AK15" s="50">
        <v>3</v>
      </c>
      <c r="AL15" s="51" t="s">
        <v>65</v>
      </c>
      <c r="AM15" s="39">
        <f aca="true" t="shared" si="7" ref="AM15:AS15">SUM(AM5-AM9)</f>
        <v>16464382</v>
      </c>
      <c r="AN15" s="39">
        <f t="shared" si="7"/>
        <v>16814021</v>
      </c>
      <c r="AO15" s="39">
        <f t="shared" si="7"/>
        <v>17171003</v>
      </c>
      <c r="AP15" s="39">
        <f t="shared" si="7"/>
        <v>13438125</v>
      </c>
      <c r="AQ15" s="39">
        <f t="shared" si="7"/>
        <v>13710590</v>
      </c>
      <c r="AR15" s="39">
        <f t="shared" si="7"/>
        <v>13988503</v>
      </c>
      <c r="AS15" s="39">
        <f t="shared" si="7"/>
        <v>14271975</v>
      </c>
      <c r="AT15" s="50">
        <v>3</v>
      </c>
      <c r="AU15" s="51" t="s">
        <v>65</v>
      </c>
      <c r="AV15" s="39">
        <f>SUM(AV5-AV9)</f>
        <v>14561117</v>
      </c>
      <c r="AW15" s="39">
        <f>SUM(AW5-AW9)</f>
        <v>14856041</v>
      </c>
      <c r="AX15" s="39">
        <f>SUM(AX5-AX9)</f>
        <v>15156864</v>
      </c>
      <c r="AY15" s="39">
        <f>SUM(AY5-AY9)</f>
        <v>15463704</v>
      </c>
    </row>
    <row r="16" spans="1:51" s="52" customFormat="1" ht="25.5">
      <c r="A16" s="50">
        <v>4</v>
      </c>
      <c r="B16" s="56" t="s">
        <v>66</v>
      </c>
      <c r="C16" s="39">
        <v>3075423.34</v>
      </c>
      <c r="D16" s="39">
        <v>3614118.65</v>
      </c>
      <c r="E16" s="39">
        <v>936375</v>
      </c>
      <c r="F16" s="39">
        <v>936375</v>
      </c>
      <c r="G16" s="39">
        <v>2730031</v>
      </c>
      <c r="H16" s="39">
        <v>0</v>
      </c>
      <c r="I16" s="39">
        <v>0</v>
      </c>
      <c r="J16" s="50">
        <v>4</v>
      </c>
      <c r="K16" s="56" t="s">
        <v>66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50">
        <v>4</v>
      </c>
      <c r="T16" s="56" t="s">
        <v>66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50">
        <v>4</v>
      </c>
      <c r="AC16" s="56" t="s">
        <v>66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50">
        <v>4</v>
      </c>
      <c r="AL16" s="56" t="s">
        <v>66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50">
        <v>4</v>
      </c>
      <c r="AU16" s="56" t="s">
        <v>66</v>
      </c>
      <c r="AV16" s="39">
        <v>0</v>
      </c>
      <c r="AW16" s="39">
        <v>0</v>
      </c>
      <c r="AX16" s="39">
        <v>0</v>
      </c>
      <c r="AY16" s="39">
        <v>0</v>
      </c>
    </row>
    <row r="17" spans="1:51" s="55" customFormat="1" ht="37.5" customHeight="1">
      <c r="A17" s="53" t="s">
        <v>67</v>
      </c>
      <c r="B17" s="57" t="s">
        <v>68</v>
      </c>
      <c r="C17" s="40">
        <v>859051.44</v>
      </c>
      <c r="D17" s="40">
        <v>3614118.65</v>
      </c>
      <c r="E17" s="40">
        <v>936375</v>
      </c>
      <c r="F17" s="40">
        <v>936375</v>
      </c>
      <c r="G17" s="40">
        <v>0</v>
      </c>
      <c r="H17" s="40">
        <v>0</v>
      </c>
      <c r="I17" s="40">
        <v>0</v>
      </c>
      <c r="J17" s="53" t="s">
        <v>67</v>
      </c>
      <c r="K17" s="57" t="s">
        <v>68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53" t="s">
        <v>67</v>
      </c>
      <c r="T17" s="57" t="s">
        <v>68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53" t="s">
        <v>67</v>
      </c>
      <c r="AC17" s="57" t="s">
        <v>68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53" t="s">
        <v>67</v>
      </c>
      <c r="AL17" s="57" t="s">
        <v>68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53" t="s">
        <v>67</v>
      </c>
      <c r="AU17" s="57" t="s">
        <v>68</v>
      </c>
      <c r="AV17" s="40">
        <v>0</v>
      </c>
      <c r="AW17" s="40">
        <v>0</v>
      </c>
      <c r="AX17" s="40">
        <v>0</v>
      </c>
      <c r="AY17" s="40">
        <v>0</v>
      </c>
    </row>
    <row r="18" spans="1:51" s="52" customFormat="1" ht="18.75" customHeight="1">
      <c r="A18" s="50">
        <v>5</v>
      </c>
      <c r="B18" s="51" t="s">
        <v>69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50">
        <v>5</v>
      </c>
      <c r="K18" s="51" t="s">
        <v>69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50">
        <v>5</v>
      </c>
      <c r="T18" s="51" t="s">
        <v>69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50">
        <v>5</v>
      </c>
      <c r="AC18" s="51" t="s">
        <v>69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50">
        <v>5</v>
      </c>
      <c r="AL18" s="51" t="s">
        <v>69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50">
        <v>5</v>
      </c>
      <c r="AU18" s="51" t="s">
        <v>69</v>
      </c>
      <c r="AV18" s="39">
        <v>0</v>
      </c>
      <c r="AW18" s="39">
        <v>0</v>
      </c>
      <c r="AX18" s="39">
        <v>0</v>
      </c>
      <c r="AY18" s="39">
        <v>0</v>
      </c>
    </row>
    <row r="19" spans="1:51" s="52" customFormat="1" ht="18.75" customHeight="1">
      <c r="A19" s="50">
        <v>6</v>
      </c>
      <c r="B19" s="51" t="s">
        <v>70</v>
      </c>
      <c r="C19" s="39">
        <f>SUM(C15+C16+C18)</f>
        <v>15546691.070000004</v>
      </c>
      <c r="D19" s="39">
        <f>SUM(D15+D16+D18)</f>
        <v>14192728.539999997</v>
      </c>
      <c r="E19" s="39">
        <f>SUM(E15+E16+E18)</f>
        <v>8989554</v>
      </c>
      <c r="F19" s="39">
        <f>SUM(F15+F16+F18)</f>
        <v>11837122</v>
      </c>
      <c r="G19" s="39">
        <f>SUM(G15+G16+G18)</f>
        <v>81246313</v>
      </c>
      <c r="H19" s="39">
        <f aca="true" t="shared" si="8" ref="H19:O19">SUM(H15+H16+H18)</f>
        <v>11762264</v>
      </c>
      <c r="I19" s="39">
        <f t="shared" si="8"/>
        <v>14924388</v>
      </c>
      <c r="J19" s="50">
        <v>6</v>
      </c>
      <c r="K19" s="51" t="s">
        <v>70</v>
      </c>
      <c r="L19" s="39">
        <f t="shared" si="8"/>
        <v>12972001</v>
      </c>
      <c r="M19" s="39">
        <f t="shared" si="8"/>
        <v>10548186</v>
      </c>
      <c r="N19" s="39">
        <f t="shared" si="8"/>
        <v>10765836</v>
      </c>
      <c r="O19" s="39">
        <f t="shared" si="8"/>
        <v>10937110</v>
      </c>
      <c r="P19" s="39">
        <f>SUM(P15+P16+P18)</f>
        <v>11204043</v>
      </c>
      <c r="Q19" s="39">
        <f>SUM(Q15+Q16+Q18)</f>
        <v>11477382</v>
      </c>
      <c r="R19" s="39">
        <f>SUM(R15+R16+R18)</f>
        <v>11757281</v>
      </c>
      <c r="S19" s="50">
        <v>6</v>
      </c>
      <c r="T19" s="51" t="s">
        <v>70</v>
      </c>
      <c r="U19" s="39">
        <f aca="true" t="shared" si="9" ref="U19:AA19">SUM(U15+U16+U18)</f>
        <v>12043898</v>
      </c>
      <c r="V19" s="39">
        <f t="shared" si="9"/>
        <v>12337394</v>
      </c>
      <c r="W19" s="39">
        <f t="shared" si="9"/>
        <v>12625411</v>
      </c>
      <c r="X19" s="39">
        <f t="shared" si="9"/>
        <v>12920053</v>
      </c>
      <c r="Y19" s="39">
        <f t="shared" si="9"/>
        <v>13221472</v>
      </c>
      <c r="Z19" s="39">
        <f t="shared" si="9"/>
        <v>13529823</v>
      </c>
      <c r="AA19" s="39">
        <f t="shared" si="9"/>
        <v>13845266</v>
      </c>
      <c r="AB19" s="50">
        <v>6</v>
      </c>
      <c r="AC19" s="51" t="s">
        <v>70</v>
      </c>
      <c r="AD19" s="39">
        <f aca="true" t="shared" si="10" ref="AD19:AJ19">SUM(AD15+AD16+AD18)</f>
        <v>14153934</v>
      </c>
      <c r="AE19" s="39">
        <f t="shared" si="10"/>
        <v>14469393</v>
      </c>
      <c r="AF19" s="39">
        <f t="shared" si="10"/>
        <v>14791792</v>
      </c>
      <c r="AG19" s="39">
        <f t="shared" si="10"/>
        <v>15121284</v>
      </c>
      <c r="AH19" s="39">
        <f t="shared" si="10"/>
        <v>15458025</v>
      </c>
      <c r="AI19" s="39">
        <f t="shared" si="10"/>
        <v>15786530</v>
      </c>
      <c r="AJ19" s="39">
        <f t="shared" si="10"/>
        <v>16121934</v>
      </c>
      <c r="AK19" s="50">
        <v>6</v>
      </c>
      <c r="AL19" s="51" t="s">
        <v>70</v>
      </c>
      <c r="AM19" s="39">
        <f aca="true" t="shared" si="11" ref="AM19:AS19">SUM(AM15+AM16+AM18)</f>
        <v>16464382</v>
      </c>
      <c r="AN19" s="39">
        <f t="shared" si="11"/>
        <v>16814021</v>
      </c>
      <c r="AO19" s="39">
        <f t="shared" si="11"/>
        <v>17171003</v>
      </c>
      <c r="AP19" s="39">
        <f t="shared" si="11"/>
        <v>13438125</v>
      </c>
      <c r="AQ19" s="39">
        <f t="shared" si="11"/>
        <v>13710590</v>
      </c>
      <c r="AR19" s="39">
        <f t="shared" si="11"/>
        <v>13988503</v>
      </c>
      <c r="AS19" s="39">
        <f t="shared" si="11"/>
        <v>14271975</v>
      </c>
      <c r="AT19" s="50">
        <v>6</v>
      </c>
      <c r="AU19" s="51" t="s">
        <v>70</v>
      </c>
      <c r="AV19" s="39">
        <f>SUM(AV15+AV16+AV18)</f>
        <v>14561117</v>
      </c>
      <c r="AW19" s="39">
        <f>SUM(AW15+AW16+AW18)</f>
        <v>14856041</v>
      </c>
      <c r="AX19" s="39">
        <f>SUM(AX15+AX16+AX18)</f>
        <v>15156864</v>
      </c>
      <c r="AY19" s="39">
        <f>SUM(AY15+AY16+AY18)</f>
        <v>15463704</v>
      </c>
    </row>
    <row r="20" spans="1:51" s="52" customFormat="1" ht="18.75" customHeight="1">
      <c r="A20" s="50">
        <v>7</v>
      </c>
      <c r="B20" s="51" t="s">
        <v>71</v>
      </c>
      <c r="C20" s="39">
        <f>SUM(C21:C22)</f>
        <v>2602646.93</v>
      </c>
      <c r="D20" s="39">
        <f>SUM(D21:D22)</f>
        <v>4443974.6</v>
      </c>
      <c r="E20" s="39">
        <f>SUM(E21:E22)</f>
        <v>4450341</v>
      </c>
      <c r="F20" s="39">
        <f>SUM(F21:F22)</f>
        <v>4450341</v>
      </c>
      <c r="G20" s="39">
        <f>SUM(G21:G22)</f>
        <v>5819080</v>
      </c>
      <c r="H20" s="39">
        <f aca="true" t="shared" si="12" ref="H20:O20">SUM(H21:H22)</f>
        <v>5834143.93</v>
      </c>
      <c r="I20" s="39">
        <f t="shared" si="12"/>
        <v>5607859</v>
      </c>
      <c r="J20" s="50">
        <v>7</v>
      </c>
      <c r="K20" s="51" t="s">
        <v>71</v>
      </c>
      <c r="L20" s="39">
        <f t="shared" si="12"/>
        <v>4721829</v>
      </c>
      <c r="M20" s="39">
        <f t="shared" si="12"/>
        <v>3597549</v>
      </c>
      <c r="N20" s="39">
        <f t="shared" si="12"/>
        <v>2151596.75</v>
      </c>
      <c r="O20" s="39">
        <f t="shared" si="12"/>
        <v>0</v>
      </c>
      <c r="P20" s="39">
        <f>SUM(P21:P22)</f>
        <v>0</v>
      </c>
      <c r="Q20" s="39">
        <f>SUM(Q21:Q22)</f>
        <v>0</v>
      </c>
      <c r="R20" s="39">
        <f>SUM(R21:R22)</f>
        <v>0</v>
      </c>
      <c r="S20" s="50">
        <v>7</v>
      </c>
      <c r="T20" s="51" t="s">
        <v>71</v>
      </c>
      <c r="U20" s="39">
        <f aca="true" t="shared" si="13" ref="U20:AA20">SUM(U21:U22)</f>
        <v>0</v>
      </c>
      <c r="V20" s="39">
        <f t="shared" si="13"/>
        <v>0</v>
      </c>
      <c r="W20" s="39">
        <f t="shared" si="13"/>
        <v>0</v>
      </c>
      <c r="X20" s="39">
        <f t="shared" si="13"/>
        <v>0</v>
      </c>
      <c r="Y20" s="39">
        <f t="shared" si="13"/>
        <v>0</v>
      </c>
      <c r="Z20" s="39">
        <f t="shared" si="13"/>
        <v>0</v>
      </c>
      <c r="AA20" s="39">
        <f t="shared" si="13"/>
        <v>0</v>
      </c>
      <c r="AB20" s="50">
        <v>7</v>
      </c>
      <c r="AC20" s="51" t="s">
        <v>71</v>
      </c>
      <c r="AD20" s="39">
        <f aca="true" t="shared" si="14" ref="AD20:AJ20">SUM(AD21:AD22)</f>
        <v>0</v>
      </c>
      <c r="AE20" s="39">
        <f t="shared" si="14"/>
        <v>0</v>
      </c>
      <c r="AF20" s="39">
        <f t="shared" si="14"/>
        <v>0</v>
      </c>
      <c r="AG20" s="39">
        <f t="shared" si="14"/>
        <v>0</v>
      </c>
      <c r="AH20" s="39">
        <f t="shared" si="14"/>
        <v>0</v>
      </c>
      <c r="AI20" s="39">
        <f t="shared" si="14"/>
        <v>0</v>
      </c>
      <c r="AJ20" s="39">
        <f t="shared" si="14"/>
        <v>0</v>
      </c>
      <c r="AK20" s="50">
        <v>7</v>
      </c>
      <c r="AL20" s="51" t="s">
        <v>71</v>
      </c>
      <c r="AM20" s="39">
        <f aca="true" t="shared" si="15" ref="AM20:AS20">SUM(AM21:AM22)</f>
        <v>0</v>
      </c>
      <c r="AN20" s="39">
        <f t="shared" si="15"/>
        <v>0</v>
      </c>
      <c r="AO20" s="39">
        <f t="shared" si="15"/>
        <v>0</v>
      </c>
      <c r="AP20" s="39">
        <f t="shared" si="15"/>
        <v>0</v>
      </c>
      <c r="AQ20" s="39">
        <f t="shared" si="15"/>
        <v>0</v>
      </c>
      <c r="AR20" s="39">
        <f t="shared" si="15"/>
        <v>0</v>
      </c>
      <c r="AS20" s="39">
        <f t="shared" si="15"/>
        <v>0</v>
      </c>
      <c r="AT20" s="50">
        <v>7</v>
      </c>
      <c r="AU20" s="51" t="s">
        <v>71</v>
      </c>
      <c r="AV20" s="39">
        <f>SUM(AV21:AV22)</f>
        <v>0</v>
      </c>
      <c r="AW20" s="39">
        <f>SUM(AW21:AW22)</f>
        <v>0</v>
      </c>
      <c r="AX20" s="39">
        <f>SUM(AX21:AX22)</f>
        <v>0</v>
      </c>
      <c r="AY20" s="39">
        <f>SUM(AY21:AY22)</f>
        <v>0</v>
      </c>
    </row>
    <row r="21" spans="1:51" s="55" customFormat="1" ht="24">
      <c r="A21" s="53" t="s">
        <v>72</v>
      </c>
      <c r="B21" s="57" t="s">
        <v>73</v>
      </c>
      <c r="C21" s="40">
        <v>1913438.25</v>
      </c>
      <c r="D21" s="40">
        <v>3719141</v>
      </c>
      <c r="E21" s="40">
        <v>3684041</v>
      </c>
      <c r="F21" s="40">
        <v>3684041</v>
      </c>
      <c r="G21" s="40">
        <v>4867880</v>
      </c>
      <c r="H21" s="40">
        <v>5041123.93</v>
      </c>
      <c r="I21" s="40">
        <v>5014029</v>
      </c>
      <c r="J21" s="53" t="s">
        <v>72</v>
      </c>
      <c r="K21" s="57" t="s">
        <v>73</v>
      </c>
      <c r="L21" s="40">
        <v>4341329</v>
      </c>
      <c r="M21" s="40">
        <v>3394749</v>
      </c>
      <c r="N21" s="58">
        <v>2073996.75</v>
      </c>
      <c r="O21" s="40">
        <v>0</v>
      </c>
      <c r="P21" s="40">
        <v>0</v>
      </c>
      <c r="Q21" s="40">
        <v>0</v>
      </c>
      <c r="R21" s="40">
        <v>0</v>
      </c>
      <c r="S21" s="53" t="s">
        <v>72</v>
      </c>
      <c r="T21" s="57" t="s">
        <v>73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53" t="s">
        <v>72</v>
      </c>
      <c r="AC21" s="57" t="s">
        <v>73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53" t="s">
        <v>72</v>
      </c>
      <c r="AL21" s="57" t="s">
        <v>73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53" t="s">
        <v>72</v>
      </c>
      <c r="AU21" s="57" t="s">
        <v>73</v>
      </c>
      <c r="AV21" s="40">
        <v>0</v>
      </c>
      <c r="AW21" s="40">
        <v>0</v>
      </c>
      <c r="AX21" s="40">
        <v>0</v>
      </c>
      <c r="AY21" s="40">
        <v>0</v>
      </c>
    </row>
    <row r="22" spans="1:51" s="55" customFormat="1" ht="18.75" customHeight="1">
      <c r="A22" s="53" t="s">
        <v>74</v>
      </c>
      <c r="B22" s="54" t="s">
        <v>75</v>
      </c>
      <c r="C22" s="40">
        <v>689208.68</v>
      </c>
      <c r="D22" s="40">
        <v>724833.6</v>
      </c>
      <c r="E22" s="40">
        <v>766300</v>
      </c>
      <c r="F22" s="40">
        <v>766300</v>
      </c>
      <c r="G22" s="40">
        <v>951200</v>
      </c>
      <c r="H22" s="40">
        <v>793020</v>
      </c>
      <c r="I22" s="40">
        <v>593830</v>
      </c>
      <c r="J22" s="53" t="s">
        <v>74</v>
      </c>
      <c r="K22" s="54" t="s">
        <v>75</v>
      </c>
      <c r="L22" s="40">
        <v>380500</v>
      </c>
      <c r="M22" s="40">
        <v>202800</v>
      </c>
      <c r="N22" s="40">
        <v>77600</v>
      </c>
      <c r="O22" s="40">
        <v>0</v>
      </c>
      <c r="P22" s="40">
        <v>0</v>
      </c>
      <c r="Q22" s="40">
        <v>0</v>
      </c>
      <c r="R22" s="40">
        <v>0</v>
      </c>
      <c r="S22" s="53" t="s">
        <v>74</v>
      </c>
      <c r="T22" s="54" t="s">
        <v>75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53" t="s">
        <v>74</v>
      </c>
      <c r="AC22" s="54" t="s">
        <v>75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53" t="s">
        <v>74</v>
      </c>
      <c r="AL22" s="54" t="s">
        <v>75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53" t="s">
        <v>74</v>
      </c>
      <c r="AU22" s="54" t="s">
        <v>75</v>
      </c>
      <c r="AV22" s="40">
        <v>0</v>
      </c>
      <c r="AW22" s="40">
        <v>0</v>
      </c>
      <c r="AX22" s="40">
        <v>0</v>
      </c>
      <c r="AY22" s="40">
        <v>0</v>
      </c>
    </row>
    <row r="23" spans="1:51" s="52" customFormat="1" ht="18.75" customHeight="1">
      <c r="A23" s="50">
        <v>8</v>
      </c>
      <c r="B23" s="51" t="s">
        <v>76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50">
        <v>8</v>
      </c>
      <c r="K23" s="51" t="s">
        <v>76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50">
        <v>8</v>
      </c>
      <c r="T23" s="51" t="s">
        <v>76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50">
        <v>8</v>
      </c>
      <c r="AC23" s="51" t="s">
        <v>76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50">
        <v>8</v>
      </c>
      <c r="AL23" s="51" t="s">
        <v>76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50">
        <v>8</v>
      </c>
      <c r="AU23" s="51" t="s">
        <v>76</v>
      </c>
      <c r="AV23" s="39">
        <v>0</v>
      </c>
      <c r="AW23" s="39">
        <v>0</v>
      </c>
      <c r="AX23" s="39">
        <v>0</v>
      </c>
      <c r="AY23" s="39">
        <v>0</v>
      </c>
    </row>
    <row r="24" spans="1:54" s="52" customFormat="1" ht="18.75" customHeight="1">
      <c r="A24" s="50">
        <v>9</v>
      </c>
      <c r="B24" s="51" t="s">
        <v>77</v>
      </c>
      <c r="C24" s="39">
        <f>SUM(C19-C20-C23)</f>
        <v>12944044.140000004</v>
      </c>
      <c r="D24" s="39">
        <f>SUM(D19-D20-D23)</f>
        <v>9748753.939999998</v>
      </c>
      <c r="E24" s="39">
        <f>SUM(E19-E20-E23)</f>
        <v>4539213</v>
      </c>
      <c r="F24" s="39">
        <f>SUM(F19-F20-F23)</f>
        <v>7386781</v>
      </c>
      <c r="G24" s="39">
        <f>SUM(G19-G20-G23)</f>
        <v>75427233</v>
      </c>
      <c r="H24" s="39">
        <f aca="true" t="shared" si="16" ref="H24:O24">SUM(H19-H20-H23)</f>
        <v>5928120.07</v>
      </c>
      <c r="I24" s="39">
        <f t="shared" si="16"/>
        <v>9316529</v>
      </c>
      <c r="J24" s="50">
        <v>9</v>
      </c>
      <c r="K24" s="51" t="s">
        <v>77</v>
      </c>
      <c r="L24" s="39">
        <f t="shared" si="16"/>
        <v>8250172</v>
      </c>
      <c r="M24" s="39">
        <f t="shared" si="16"/>
        <v>6950637</v>
      </c>
      <c r="N24" s="39">
        <f t="shared" si="16"/>
        <v>8614239.25</v>
      </c>
      <c r="O24" s="39">
        <f t="shared" si="16"/>
        <v>10937110</v>
      </c>
      <c r="P24" s="39">
        <f>SUM(P19-P20-P23)</f>
        <v>11204043</v>
      </c>
      <c r="Q24" s="39">
        <f>SUM(Q19-Q20-Q23)</f>
        <v>11477382</v>
      </c>
      <c r="R24" s="39">
        <f>SUM(R19-R20-R23)</f>
        <v>11757281</v>
      </c>
      <c r="S24" s="50">
        <v>9</v>
      </c>
      <c r="T24" s="51" t="s">
        <v>77</v>
      </c>
      <c r="U24" s="39">
        <f aca="true" t="shared" si="17" ref="U24:AA24">SUM(U19-U20-U23)</f>
        <v>12043898</v>
      </c>
      <c r="V24" s="39">
        <f t="shared" si="17"/>
        <v>12337394</v>
      </c>
      <c r="W24" s="39">
        <f t="shared" si="17"/>
        <v>12625411</v>
      </c>
      <c r="X24" s="39">
        <f t="shared" si="17"/>
        <v>12920053</v>
      </c>
      <c r="Y24" s="39">
        <f t="shared" si="17"/>
        <v>13221472</v>
      </c>
      <c r="Z24" s="39">
        <f t="shared" si="17"/>
        <v>13529823</v>
      </c>
      <c r="AA24" s="39">
        <f t="shared" si="17"/>
        <v>13845266</v>
      </c>
      <c r="AB24" s="50">
        <v>9</v>
      </c>
      <c r="AC24" s="51" t="s">
        <v>77</v>
      </c>
      <c r="AD24" s="39">
        <f aca="true" t="shared" si="18" ref="AD24:AJ24">SUM(AD19-AD20-AD23)</f>
        <v>14153934</v>
      </c>
      <c r="AE24" s="39">
        <f t="shared" si="18"/>
        <v>14469393</v>
      </c>
      <c r="AF24" s="39">
        <f t="shared" si="18"/>
        <v>14791792</v>
      </c>
      <c r="AG24" s="39">
        <f t="shared" si="18"/>
        <v>15121284</v>
      </c>
      <c r="AH24" s="39">
        <f t="shared" si="18"/>
        <v>15458025</v>
      </c>
      <c r="AI24" s="39">
        <f t="shared" si="18"/>
        <v>15786530</v>
      </c>
      <c r="AJ24" s="39">
        <f t="shared" si="18"/>
        <v>16121934</v>
      </c>
      <c r="AK24" s="50">
        <v>9</v>
      </c>
      <c r="AL24" s="51" t="s">
        <v>77</v>
      </c>
      <c r="AM24" s="39">
        <f aca="true" t="shared" si="19" ref="AM24:AS24">SUM(AM19-AM20-AM23)</f>
        <v>16464382</v>
      </c>
      <c r="AN24" s="39">
        <f t="shared" si="19"/>
        <v>16814021</v>
      </c>
      <c r="AO24" s="39">
        <f t="shared" si="19"/>
        <v>17171003</v>
      </c>
      <c r="AP24" s="39">
        <f t="shared" si="19"/>
        <v>13438125</v>
      </c>
      <c r="AQ24" s="39">
        <f t="shared" si="19"/>
        <v>13710590</v>
      </c>
      <c r="AR24" s="39">
        <f t="shared" si="19"/>
        <v>13988503</v>
      </c>
      <c r="AS24" s="39">
        <f t="shared" si="19"/>
        <v>14271975</v>
      </c>
      <c r="AT24" s="50">
        <v>9</v>
      </c>
      <c r="AU24" s="51" t="s">
        <v>77</v>
      </c>
      <c r="AV24" s="39">
        <f>SUM(AV19-AV20-AV23)</f>
        <v>14561117</v>
      </c>
      <c r="AW24" s="39">
        <f>SUM(AW19-AW20-AW23)</f>
        <v>14856041</v>
      </c>
      <c r="AX24" s="39">
        <f>SUM(AX19-AX20-AX23)</f>
        <v>15156864</v>
      </c>
      <c r="AY24" s="39">
        <f>SUM(AY19-AY20-AY23)</f>
        <v>15463704</v>
      </c>
      <c r="AZ24" s="59"/>
      <c r="BA24" s="60"/>
      <c r="BB24" s="60"/>
    </row>
    <row r="25" spans="1:54" s="60" customFormat="1" ht="18.75" customHeight="1">
      <c r="A25" s="96" t="s">
        <v>78</v>
      </c>
      <c r="B25" s="96"/>
      <c r="C25" s="96"/>
      <c r="D25" s="96"/>
      <c r="E25" s="96"/>
      <c r="F25" s="96"/>
      <c r="G25" s="96"/>
      <c r="H25" s="96"/>
      <c r="I25" s="96"/>
      <c r="J25" s="96" t="s">
        <v>79</v>
      </c>
      <c r="K25" s="96"/>
      <c r="L25" s="96"/>
      <c r="M25" s="96"/>
      <c r="N25" s="96"/>
      <c r="O25" s="96"/>
      <c r="P25" s="96"/>
      <c r="Q25" s="96"/>
      <c r="R25" s="96"/>
      <c r="S25" s="96" t="s">
        <v>80</v>
      </c>
      <c r="T25" s="96"/>
      <c r="U25" s="96"/>
      <c r="V25" s="96"/>
      <c r="W25" s="96"/>
      <c r="X25" s="96"/>
      <c r="Y25" s="96"/>
      <c r="Z25" s="96"/>
      <c r="AA25" s="96"/>
      <c r="AB25" s="96" t="s">
        <v>81</v>
      </c>
      <c r="AC25" s="96"/>
      <c r="AD25" s="96"/>
      <c r="AE25" s="96"/>
      <c r="AF25" s="96"/>
      <c r="AG25" s="96"/>
      <c r="AH25" s="96"/>
      <c r="AI25" s="96"/>
      <c r="AJ25" s="96"/>
      <c r="AK25" s="96" t="s">
        <v>82</v>
      </c>
      <c r="AL25" s="96"/>
      <c r="AM25" s="96"/>
      <c r="AN25" s="96"/>
      <c r="AO25" s="96"/>
      <c r="AP25" s="96"/>
      <c r="AQ25" s="96"/>
      <c r="AR25" s="96"/>
      <c r="AS25" s="96"/>
      <c r="AT25" s="96" t="s">
        <v>83</v>
      </c>
      <c r="AU25" s="96"/>
      <c r="AV25" s="96"/>
      <c r="AW25" s="96"/>
      <c r="AX25" s="96"/>
      <c r="AY25" s="96"/>
      <c r="AZ25" s="24"/>
      <c r="BA25" s="24"/>
      <c r="BB25" s="24"/>
    </row>
    <row r="26" spans="1:51" s="62" customFormat="1" ht="25.5">
      <c r="A26" s="50" t="s">
        <v>6</v>
      </c>
      <c r="B26" s="50" t="s">
        <v>7</v>
      </c>
      <c r="C26" s="61" t="s">
        <v>8</v>
      </c>
      <c r="D26" s="61" t="s">
        <v>9</v>
      </c>
      <c r="E26" s="61" t="s">
        <v>10</v>
      </c>
      <c r="F26" s="61" t="s">
        <v>11</v>
      </c>
      <c r="G26" s="61" t="s">
        <v>12</v>
      </c>
      <c r="H26" s="61" t="s">
        <v>13</v>
      </c>
      <c r="I26" s="61" t="s">
        <v>14</v>
      </c>
      <c r="J26" s="50" t="s">
        <v>6</v>
      </c>
      <c r="K26" s="50" t="s">
        <v>7</v>
      </c>
      <c r="L26" s="61" t="s">
        <v>15</v>
      </c>
      <c r="M26" s="61" t="s">
        <v>16</v>
      </c>
      <c r="N26" s="61" t="s">
        <v>17</v>
      </c>
      <c r="O26" s="61" t="s">
        <v>18</v>
      </c>
      <c r="P26" s="61" t="s">
        <v>19</v>
      </c>
      <c r="Q26" s="61" t="s">
        <v>20</v>
      </c>
      <c r="R26" s="61" t="s">
        <v>21</v>
      </c>
      <c r="S26" s="50" t="s">
        <v>6</v>
      </c>
      <c r="T26" s="50" t="s">
        <v>7</v>
      </c>
      <c r="U26" s="61" t="s">
        <v>22</v>
      </c>
      <c r="V26" s="61" t="s">
        <v>23</v>
      </c>
      <c r="W26" s="61" t="s">
        <v>24</v>
      </c>
      <c r="X26" s="61" t="s">
        <v>25</v>
      </c>
      <c r="Y26" s="61" t="s">
        <v>26</v>
      </c>
      <c r="Z26" s="61" t="s">
        <v>27</v>
      </c>
      <c r="AA26" s="61" t="s">
        <v>28</v>
      </c>
      <c r="AB26" s="50" t="s">
        <v>6</v>
      </c>
      <c r="AC26" s="50" t="s">
        <v>7</v>
      </c>
      <c r="AD26" s="61" t="s">
        <v>29</v>
      </c>
      <c r="AE26" s="61" t="s">
        <v>30</v>
      </c>
      <c r="AF26" s="61" t="s">
        <v>31</v>
      </c>
      <c r="AG26" s="61" t="s">
        <v>32</v>
      </c>
      <c r="AH26" s="61" t="s">
        <v>33</v>
      </c>
      <c r="AI26" s="61" t="s">
        <v>34</v>
      </c>
      <c r="AJ26" s="61" t="s">
        <v>35</v>
      </c>
      <c r="AK26" s="50" t="s">
        <v>6</v>
      </c>
      <c r="AL26" s="50" t="s">
        <v>7</v>
      </c>
      <c r="AM26" s="61" t="s">
        <v>36</v>
      </c>
      <c r="AN26" s="61" t="s">
        <v>37</v>
      </c>
      <c r="AO26" s="61" t="s">
        <v>38</v>
      </c>
      <c r="AP26" s="61" t="s">
        <v>39</v>
      </c>
      <c r="AQ26" s="61" t="s">
        <v>40</v>
      </c>
      <c r="AR26" s="61" t="s">
        <v>41</v>
      </c>
      <c r="AS26" s="61" t="s">
        <v>42</v>
      </c>
      <c r="AT26" s="50" t="s">
        <v>6</v>
      </c>
      <c r="AU26" s="50" t="s">
        <v>7</v>
      </c>
      <c r="AV26" s="61" t="s">
        <v>43</v>
      </c>
      <c r="AW26" s="61" t="s">
        <v>44</v>
      </c>
      <c r="AX26" s="61" t="s">
        <v>45</v>
      </c>
      <c r="AY26" s="61" t="s">
        <v>46</v>
      </c>
    </row>
    <row r="27" spans="1:51" s="52" customFormat="1" ht="18.75" customHeight="1">
      <c r="A27" s="50">
        <v>10</v>
      </c>
      <c r="B27" s="51" t="s">
        <v>84</v>
      </c>
      <c r="C27" s="39">
        <v>12641110.49</v>
      </c>
      <c r="D27" s="39">
        <v>18280903.09</v>
      </c>
      <c r="E27" s="39">
        <v>12713213</v>
      </c>
      <c r="F27" s="39">
        <v>13990464</v>
      </c>
      <c r="G27" s="39">
        <v>75427233</v>
      </c>
      <c r="H27" s="39">
        <v>5928120</v>
      </c>
      <c r="I27" s="63">
        <v>9316529</v>
      </c>
      <c r="J27" s="50">
        <v>10</v>
      </c>
      <c r="K27" s="51" t="s">
        <v>84</v>
      </c>
      <c r="L27" s="39">
        <v>8250172</v>
      </c>
      <c r="M27" s="39">
        <v>6950637</v>
      </c>
      <c r="N27" s="39">
        <v>8614239</v>
      </c>
      <c r="O27" s="39">
        <v>10937110</v>
      </c>
      <c r="P27" s="39">
        <v>11204043</v>
      </c>
      <c r="Q27" s="39">
        <v>11477382</v>
      </c>
      <c r="R27" s="39">
        <v>11757281</v>
      </c>
      <c r="S27" s="50">
        <v>10</v>
      </c>
      <c r="T27" s="51" t="s">
        <v>84</v>
      </c>
      <c r="U27" s="39">
        <v>12043898</v>
      </c>
      <c r="V27" s="39">
        <v>12337394</v>
      </c>
      <c r="W27" s="39">
        <f>SUM(W24)</f>
        <v>12625411</v>
      </c>
      <c r="X27" s="39">
        <f>SUM(X24)</f>
        <v>12920053</v>
      </c>
      <c r="Y27" s="39">
        <f>SUM(Y24)</f>
        <v>13221472</v>
      </c>
      <c r="Z27" s="39">
        <f>SUM(Z24)</f>
        <v>13529823</v>
      </c>
      <c r="AA27" s="39">
        <f>SUM(AA24)</f>
        <v>13845266</v>
      </c>
      <c r="AB27" s="50">
        <v>10</v>
      </c>
      <c r="AC27" s="51" t="s">
        <v>84</v>
      </c>
      <c r="AD27" s="39">
        <f aca="true" t="shared" si="20" ref="AD27:AJ27">SUM(AD24)</f>
        <v>14153934</v>
      </c>
      <c r="AE27" s="39">
        <f t="shared" si="20"/>
        <v>14469393</v>
      </c>
      <c r="AF27" s="39">
        <f t="shared" si="20"/>
        <v>14791792</v>
      </c>
      <c r="AG27" s="39">
        <f t="shared" si="20"/>
        <v>15121284</v>
      </c>
      <c r="AH27" s="39">
        <f t="shared" si="20"/>
        <v>15458025</v>
      </c>
      <c r="AI27" s="39">
        <f t="shared" si="20"/>
        <v>15786530</v>
      </c>
      <c r="AJ27" s="39">
        <f t="shared" si="20"/>
        <v>16121934</v>
      </c>
      <c r="AK27" s="50">
        <v>10</v>
      </c>
      <c r="AL27" s="51" t="s">
        <v>84</v>
      </c>
      <c r="AM27" s="39">
        <f aca="true" t="shared" si="21" ref="AM27:AS27">SUM(AM24)</f>
        <v>16464382</v>
      </c>
      <c r="AN27" s="39">
        <f t="shared" si="21"/>
        <v>16814021</v>
      </c>
      <c r="AO27" s="39">
        <f t="shared" si="21"/>
        <v>17171003</v>
      </c>
      <c r="AP27" s="39">
        <f t="shared" si="21"/>
        <v>13438125</v>
      </c>
      <c r="AQ27" s="39">
        <f t="shared" si="21"/>
        <v>13710590</v>
      </c>
      <c r="AR27" s="39">
        <f t="shared" si="21"/>
        <v>13988503</v>
      </c>
      <c r="AS27" s="39">
        <f t="shared" si="21"/>
        <v>14271975</v>
      </c>
      <c r="AT27" s="50">
        <v>10</v>
      </c>
      <c r="AU27" s="51" t="s">
        <v>84</v>
      </c>
      <c r="AV27" s="39">
        <f>SUM(AV24)</f>
        <v>14561117</v>
      </c>
      <c r="AW27" s="39">
        <f>SUM(AW24)</f>
        <v>14856041</v>
      </c>
      <c r="AX27" s="39">
        <f>SUM(AX24)</f>
        <v>15156864</v>
      </c>
      <c r="AY27" s="39">
        <f>SUM(AY24)</f>
        <v>15463704</v>
      </c>
    </row>
    <row r="28" spans="1:51" s="55" customFormat="1" ht="18.75" customHeight="1">
      <c r="A28" s="53" t="s">
        <v>85</v>
      </c>
      <c r="B28" s="54" t="s">
        <v>86</v>
      </c>
      <c r="C28" s="40">
        <v>0</v>
      </c>
      <c r="D28" s="40">
        <v>0</v>
      </c>
      <c r="E28" s="40">
        <v>0</v>
      </c>
      <c r="F28" s="40">
        <v>0</v>
      </c>
      <c r="G28" s="40">
        <v>72311700</v>
      </c>
      <c r="H28" s="40">
        <v>5023400</v>
      </c>
      <c r="I28" s="40">
        <v>5825300</v>
      </c>
      <c r="J28" s="53" t="s">
        <v>85</v>
      </c>
      <c r="K28" s="54" t="s">
        <v>86</v>
      </c>
      <c r="L28" s="40">
        <v>1741500</v>
      </c>
      <c r="M28" s="40">
        <v>1690200</v>
      </c>
      <c r="N28" s="40">
        <v>1640500</v>
      </c>
      <c r="O28" s="40">
        <v>1587600</v>
      </c>
      <c r="P28" s="40">
        <v>1536300</v>
      </c>
      <c r="Q28" s="40">
        <v>1485000</v>
      </c>
      <c r="R28" s="40">
        <v>1434800</v>
      </c>
      <c r="S28" s="53" t="s">
        <v>85</v>
      </c>
      <c r="T28" s="54" t="s">
        <v>86</v>
      </c>
      <c r="U28" s="40">
        <v>1382400</v>
      </c>
      <c r="V28" s="40">
        <v>1331000</v>
      </c>
      <c r="W28" s="40">
        <v>1279800</v>
      </c>
      <c r="X28" s="40">
        <v>1229000</v>
      </c>
      <c r="Y28" s="40">
        <v>1177200</v>
      </c>
      <c r="Z28" s="40">
        <v>1125900</v>
      </c>
      <c r="AA28" s="40">
        <v>1074500</v>
      </c>
      <c r="AB28" s="53" t="s">
        <v>85</v>
      </c>
      <c r="AC28" s="54" t="s">
        <v>86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53" t="s">
        <v>85</v>
      </c>
      <c r="AL28" s="54" t="s">
        <v>86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53" t="s">
        <v>85</v>
      </c>
      <c r="AU28" s="54" t="s">
        <v>86</v>
      </c>
      <c r="AV28" s="40">
        <v>0</v>
      </c>
      <c r="AW28" s="40">
        <v>0</v>
      </c>
      <c r="AX28" s="40">
        <v>0</v>
      </c>
      <c r="AY28" s="40">
        <v>0</v>
      </c>
    </row>
    <row r="29" spans="1:51" s="52" customFormat="1" ht="19.5" customHeight="1">
      <c r="A29" s="64">
        <v>11</v>
      </c>
      <c r="B29" s="65" t="s">
        <v>87</v>
      </c>
      <c r="C29" s="66">
        <v>3311185</v>
      </c>
      <c r="D29" s="66">
        <v>9468525</v>
      </c>
      <c r="E29" s="66">
        <v>8174000</v>
      </c>
      <c r="F29" s="66">
        <v>8145420</v>
      </c>
      <c r="G29" s="66">
        <v>0</v>
      </c>
      <c r="H29" s="66">
        <v>0</v>
      </c>
      <c r="I29" s="66">
        <v>0</v>
      </c>
      <c r="J29" s="64">
        <v>11</v>
      </c>
      <c r="K29" s="65" t="s">
        <v>87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4">
        <v>11</v>
      </c>
      <c r="T29" s="65" t="s">
        <v>87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4">
        <v>11</v>
      </c>
      <c r="AC29" s="65" t="s">
        <v>87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4">
        <v>11</v>
      </c>
      <c r="AL29" s="65" t="s">
        <v>87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4">
        <v>11</v>
      </c>
      <c r="AU29" s="65" t="s">
        <v>87</v>
      </c>
      <c r="AV29" s="66">
        <v>0</v>
      </c>
      <c r="AW29" s="66">
        <v>0</v>
      </c>
      <c r="AX29" s="66">
        <v>0</v>
      </c>
      <c r="AY29" s="66">
        <v>0</v>
      </c>
    </row>
    <row r="30" spans="1:51" s="52" customFormat="1" ht="19.5" customHeight="1">
      <c r="A30" s="50">
        <v>12</v>
      </c>
      <c r="B30" s="51" t="s">
        <v>88</v>
      </c>
      <c r="C30" s="39">
        <f aca="true" t="shared" si="22" ref="C30:I30">SUM(C24-C27+C29)</f>
        <v>3614118.650000004</v>
      </c>
      <c r="D30" s="39">
        <f t="shared" si="22"/>
        <v>936375.8499999978</v>
      </c>
      <c r="E30" s="39">
        <f t="shared" si="22"/>
        <v>0</v>
      </c>
      <c r="F30" s="39">
        <f t="shared" si="22"/>
        <v>1541737</v>
      </c>
      <c r="G30" s="39">
        <f t="shared" si="22"/>
        <v>0</v>
      </c>
      <c r="H30" s="39">
        <f t="shared" si="22"/>
        <v>0.07000000029802322</v>
      </c>
      <c r="I30" s="39">
        <f t="shared" si="22"/>
        <v>0</v>
      </c>
      <c r="J30" s="50">
        <v>12</v>
      </c>
      <c r="K30" s="51" t="s">
        <v>88</v>
      </c>
      <c r="L30" s="39">
        <f aca="true" t="shared" si="23" ref="L30:R30">SUM(L24-L27+L29)</f>
        <v>0</v>
      </c>
      <c r="M30" s="39">
        <f t="shared" si="23"/>
        <v>0</v>
      </c>
      <c r="N30" s="39">
        <f t="shared" si="23"/>
        <v>0.25</v>
      </c>
      <c r="O30" s="39">
        <f t="shared" si="23"/>
        <v>0</v>
      </c>
      <c r="P30" s="39">
        <f t="shared" si="23"/>
        <v>0</v>
      </c>
      <c r="Q30" s="39">
        <f t="shared" si="23"/>
        <v>0</v>
      </c>
      <c r="R30" s="39">
        <f t="shared" si="23"/>
        <v>0</v>
      </c>
      <c r="S30" s="50">
        <v>12</v>
      </c>
      <c r="T30" s="51" t="s">
        <v>88</v>
      </c>
      <c r="U30" s="39">
        <f aca="true" t="shared" si="24" ref="U30:AA30">SUM(U24-U27+U29)</f>
        <v>0</v>
      </c>
      <c r="V30" s="39">
        <f t="shared" si="24"/>
        <v>0</v>
      </c>
      <c r="W30" s="39">
        <f t="shared" si="24"/>
        <v>0</v>
      </c>
      <c r="X30" s="39">
        <f t="shared" si="24"/>
        <v>0</v>
      </c>
      <c r="Y30" s="39">
        <f t="shared" si="24"/>
        <v>0</v>
      </c>
      <c r="Z30" s="39">
        <f t="shared" si="24"/>
        <v>0</v>
      </c>
      <c r="AA30" s="39">
        <f t="shared" si="24"/>
        <v>0</v>
      </c>
      <c r="AB30" s="50">
        <v>12</v>
      </c>
      <c r="AC30" s="51" t="s">
        <v>88</v>
      </c>
      <c r="AD30" s="39">
        <f aca="true" t="shared" si="25" ref="AD30:AJ30">SUM(AD24-AD27+AD29)</f>
        <v>0</v>
      </c>
      <c r="AE30" s="39">
        <f t="shared" si="25"/>
        <v>0</v>
      </c>
      <c r="AF30" s="39">
        <f t="shared" si="25"/>
        <v>0</v>
      </c>
      <c r="AG30" s="39">
        <f t="shared" si="25"/>
        <v>0</v>
      </c>
      <c r="AH30" s="39">
        <f t="shared" si="25"/>
        <v>0</v>
      </c>
      <c r="AI30" s="39">
        <f t="shared" si="25"/>
        <v>0</v>
      </c>
      <c r="AJ30" s="39">
        <f t="shared" si="25"/>
        <v>0</v>
      </c>
      <c r="AK30" s="50">
        <v>12</v>
      </c>
      <c r="AL30" s="51" t="s">
        <v>88</v>
      </c>
      <c r="AM30" s="39">
        <f aca="true" t="shared" si="26" ref="AM30:AS30">SUM(AM24-AM27+AM29)</f>
        <v>0</v>
      </c>
      <c r="AN30" s="39">
        <f t="shared" si="26"/>
        <v>0</v>
      </c>
      <c r="AO30" s="39">
        <f t="shared" si="26"/>
        <v>0</v>
      </c>
      <c r="AP30" s="39">
        <f t="shared" si="26"/>
        <v>0</v>
      </c>
      <c r="AQ30" s="39">
        <f t="shared" si="26"/>
        <v>0</v>
      </c>
      <c r="AR30" s="39">
        <f t="shared" si="26"/>
        <v>0</v>
      </c>
      <c r="AS30" s="39">
        <f t="shared" si="26"/>
        <v>0</v>
      </c>
      <c r="AT30" s="50">
        <v>12</v>
      </c>
      <c r="AU30" s="51" t="s">
        <v>88</v>
      </c>
      <c r="AV30" s="39">
        <f>SUM(AV24-AV27+AV29)</f>
        <v>0</v>
      </c>
      <c r="AW30" s="39">
        <f>SUM(AW24-AW27+AW29)</f>
        <v>0</v>
      </c>
      <c r="AX30" s="39">
        <f>SUM(AX24-AX27+AX29)</f>
        <v>0</v>
      </c>
      <c r="AY30" s="39">
        <f>SUM(AY24-AY27+AY29)</f>
        <v>0</v>
      </c>
    </row>
    <row r="31" spans="1:51" s="52" customFormat="1" ht="19.5" customHeight="1">
      <c r="A31" s="50">
        <v>13</v>
      </c>
      <c r="B31" s="51" t="s">
        <v>89</v>
      </c>
      <c r="C31" s="39">
        <v>14522344.68</v>
      </c>
      <c r="D31" s="39">
        <v>20271728.68</v>
      </c>
      <c r="E31" s="39">
        <f>D31-E21+E29</f>
        <v>24761687.68</v>
      </c>
      <c r="F31" s="39">
        <f>SUM(D31-F21+F29)</f>
        <v>24733107.68</v>
      </c>
      <c r="G31" s="39">
        <f>SUM(F31-G21)</f>
        <v>19865227.68</v>
      </c>
      <c r="H31" s="39">
        <f>SUM(G31-H21)</f>
        <v>14824103.75</v>
      </c>
      <c r="I31" s="39">
        <f>SUM(H31-I21)</f>
        <v>9810074.75</v>
      </c>
      <c r="J31" s="50">
        <v>13</v>
      </c>
      <c r="K31" s="51" t="s">
        <v>89</v>
      </c>
      <c r="L31" s="39">
        <f>SUM(I31-L21)</f>
        <v>5468745.75</v>
      </c>
      <c r="M31" s="39">
        <f>SUM(L31-M21)</f>
        <v>2073996.75</v>
      </c>
      <c r="N31" s="39">
        <f>SUM(M31-N21)</f>
        <v>0</v>
      </c>
      <c r="O31" s="39">
        <f>SUM(N31-O21)</f>
        <v>0</v>
      </c>
      <c r="P31" s="39">
        <v>0</v>
      </c>
      <c r="Q31" s="39">
        <v>0</v>
      </c>
      <c r="R31" s="39">
        <v>0</v>
      </c>
      <c r="S31" s="50">
        <v>13</v>
      </c>
      <c r="T31" s="51" t="s">
        <v>89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50">
        <v>13</v>
      </c>
      <c r="AC31" s="51" t="s">
        <v>89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50">
        <v>13</v>
      </c>
      <c r="AL31" s="51" t="s">
        <v>89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50">
        <v>13</v>
      </c>
      <c r="AU31" s="51" t="s">
        <v>89</v>
      </c>
      <c r="AV31" s="39">
        <v>0</v>
      </c>
      <c r="AW31" s="39">
        <v>0</v>
      </c>
      <c r="AX31" s="39">
        <v>0</v>
      </c>
      <c r="AY31" s="39">
        <v>0</v>
      </c>
    </row>
    <row r="32" spans="1:51" s="55" customFormat="1" ht="24">
      <c r="A32" s="53" t="s">
        <v>90</v>
      </c>
      <c r="B32" s="57" t="s">
        <v>91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53" t="s">
        <v>90</v>
      </c>
      <c r="K32" s="57" t="s">
        <v>91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53" t="s">
        <v>90</v>
      </c>
      <c r="T32" s="57" t="s">
        <v>91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53" t="s">
        <v>90</v>
      </c>
      <c r="AC32" s="57" t="s">
        <v>91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53" t="s">
        <v>90</v>
      </c>
      <c r="AL32" s="57" t="s">
        <v>91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53" t="s">
        <v>90</v>
      </c>
      <c r="AU32" s="57" t="s">
        <v>91</v>
      </c>
      <c r="AV32" s="40">
        <v>0</v>
      </c>
      <c r="AW32" s="40">
        <v>0</v>
      </c>
      <c r="AX32" s="40">
        <v>0</v>
      </c>
      <c r="AY32" s="40">
        <v>0</v>
      </c>
    </row>
    <row r="33" spans="1:51" s="55" customFormat="1" ht="24">
      <c r="A33" s="53" t="s">
        <v>92</v>
      </c>
      <c r="B33" s="57" t="s">
        <v>93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53" t="s">
        <v>92</v>
      </c>
      <c r="K33" s="57" t="s">
        <v>93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53" t="s">
        <v>92</v>
      </c>
      <c r="T33" s="57" t="s">
        <v>93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53" t="s">
        <v>92</v>
      </c>
      <c r="AC33" s="57" t="s">
        <v>93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53" t="s">
        <v>92</v>
      </c>
      <c r="AL33" s="57" t="s">
        <v>93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53" t="s">
        <v>92</v>
      </c>
      <c r="AU33" s="57" t="s">
        <v>93</v>
      </c>
      <c r="AV33" s="40">
        <v>0</v>
      </c>
      <c r="AW33" s="40">
        <v>0</v>
      </c>
      <c r="AX33" s="40">
        <v>0</v>
      </c>
      <c r="AY33" s="40">
        <v>0</v>
      </c>
    </row>
    <row r="34" spans="1:51" s="52" customFormat="1" ht="51">
      <c r="A34" s="50">
        <v>14</v>
      </c>
      <c r="B34" s="56" t="s">
        <v>94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50">
        <v>14</v>
      </c>
      <c r="K34" s="56" t="s">
        <v>94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50">
        <v>14</v>
      </c>
      <c r="T34" s="56" t="s">
        <v>94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50">
        <v>14</v>
      </c>
      <c r="AC34" s="56" t="s">
        <v>94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50">
        <v>14</v>
      </c>
      <c r="AL34" s="56" t="s">
        <v>94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50">
        <v>14</v>
      </c>
      <c r="AU34" s="56" t="s">
        <v>94</v>
      </c>
      <c r="AV34" s="39">
        <v>0</v>
      </c>
      <c r="AW34" s="39">
        <v>0</v>
      </c>
      <c r="AX34" s="39">
        <v>0</v>
      </c>
      <c r="AY34" s="39">
        <v>0</v>
      </c>
    </row>
    <row r="35" spans="1:51" s="52" customFormat="1" ht="18.75" customHeight="1">
      <c r="A35" s="50">
        <v>15</v>
      </c>
      <c r="B35" s="51" t="s">
        <v>95</v>
      </c>
      <c r="C35" s="41">
        <f aca="true" t="shared" si="27" ref="C35:I35">SUM(C20+C12)/C5</f>
        <v>0.06159175188430953</v>
      </c>
      <c r="D35" s="41">
        <f t="shared" si="27"/>
        <v>0.10781518215452934</v>
      </c>
      <c r="E35" s="41">
        <f t="shared" si="27"/>
        <v>0.10692563847261158</v>
      </c>
      <c r="F35" s="41">
        <f t="shared" si="27"/>
        <v>0.09916425422607895</v>
      </c>
      <c r="G35" s="41">
        <f t="shared" si="27"/>
        <v>0.05121065096963321</v>
      </c>
      <c r="H35" s="41">
        <f t="shared" si="27"/>
        <v>0.12169774193758497</v>
      </c>
      <c r="I35" s="41">
        <f t="shared" si="27"/>
        <v>0.10647375599243664</v>
      </c>
      <c r="J35" s="50">
        <v>15</v>
      </c>
      <c r="K35" s="51" t="s">
        <v>95</v>
      </c>
      <c r="L35" s="41">
        <f aca="true" t="shared" si="28" ref="L35:R35">SUM(L20+L12)/L5</f>
        <v>0.09047111634085327</v>
      </c>
      <c r="M35" s="41">
        <f t="shared" si="28"/>
        <v>0.07071774267305836</v>
      </c>
      <c r="N35" s="41">
        <f t="shared" si="28"/>
        <v>0.04140214493418573</v>
      </c>
      <c r="O35" s="41">
        <f t="shared" si="28"/>
        <v>0.0005949340751883244</v>
      </c>
      <c r="P35" s="41">
        <f t="shared" si="28"/>
        <v>0.00057207978029095</v>
      </c>
      <c r="Q35" s="41">
        <f t="shared" si="28"/>
        <v>0.000548194230520979</v>
      </c>
      <c r="R35" s="41">
        <f t="shared" si="28"/>
        <v>0.0005233789490042871</v>
      </c>
      <c r="S35" s="50">
        <v>15</v>
      </c>
      <c r="T35" s="51" t="s">
        <v>95</v>
      </c>
      <c r="U35" s="41">
        <f aca="true" t="shared" si="29" ref="U35:AA35">SUM(U20+U12)/U5</f>
        <v>0.0004977303831970542</v>
      </c>
      <c r="V35" s="41">
        <f t="shared" si="29"/>
        <v>0.00047134010710594157</v>
      </c>
      <c r="W35" s="41">
        <f t="shared" si="29"/>
        <v>0.00044472540204465406</v>
      </c>
      <c r="X35" s="41">
        <f t="shared" si="29"/>
        <v>0.00041748531861676057</v>
      </c>
      <c r="Y35" s="41">
        <f t="shared" si="29"/>
        <v>0.0003912366803549188</v>
      </c>
      <c r="Z35" s="41">
        <f t="shared" si="29"/>
        <v>0.00036444316578103966</v>
      </c>
      <c r="AA35" s="41">
        <f t="shared" si="29"/>
        <v>0.0003401207646627424</v>
      </c>
      <c r="AB35" s="50">
        <v>15</v>
      </c>
      <c r="AC35" s="51" t="s">
        <v>95</v>
      </c>
      <c r="AD35" s="41">
        <f aca="true" t="shared" si="30" ref="AD35:AJ35">SUM(AD20+AD12)/AD5</f>
        <v>0.0003170078699221031</v>
      </c>
      <c r="AE35" s="41">
        <f t="shared" si="30"/>
        <v>0.0002961360005428596</v>
      </c>
      <c r="AF35" s="41">
        <f t="shared" si="30"/>
        <v>0.0002760100179492075</v>
      </c>
      <c r="AG35" s="41">
        <f t="shared" si="30"/>
        <v>0.00025795834237481825</v>
      </c>
      <c r="AH35" s="41">
        <f t="shared" si="30"/>
        <v>0.00024055113807915527</v>
      </c>
      <c r="AI35" s="41">
        <f t="shared" si="30"/>
        <v>0.00022398684438516576</v>
      </c>
      <c r="AJ35" s="41">
        <f t="shared" si="30"/>
        <v>0.00020926634150397486</v>
      </c>
      <c r="AK35" s="50">
        <v>15</v>
      </c>
      <c r="AL35" s="51" t="s">
        <v>95</v>
      </c>
      <c r="AM35" s="41">
        <f aca="true" t="shared" si="31" ref="AM35:AS35">SUM(AM20+AM12)/AM5</f>
        <v>0.0001962954477073027</v>
      </c>
      <c r="AN35" s="41">
        <f t="shared" si="31"/>
        <v>0.000165511608613044</v>
      </c>
      <c r="AO35" s="41">
        <f t="shared" si="31"/>
        <v>0.0001549772825954241</v>
      </c>
      <c r="AP35" s="41">
        <f t="shared" si="31"/>
        <v>0.00014611385025226322</v>
      </c>
      <c r="AQ35" s="41">
        <f t="shared" si="31"/>
        <v>0.00014326726053582277</v>
      </c>
      <c r="AR35" s="41">
        <f t="shared" si="31"/>
        <v>0.00014047577819984944</v>
      </c>
      <c r="AS35" s="41">
        <f t="shared" si="31"/>
        <v>0.0001355345346512109</v>
      </c>
      <c r="AT35" s="50">
        <v>15</v>
      </c>
      <c r="AU35" s="51" t="s">
        <v>95</v>
      </c>
      <c r="AV35" s="41">
        <f>SUM(AV20+AV12)/AV5</f>
        <v>0.0001318126418566031</v>
      </c>
      <c r="AW35" s="41">
        <f>SUM(AW20+AW12)/AW5</f>
        <v>0.00010593722418581576</v>
      </c>
      <c r="AX35" s="41">
        <f>SUM(AX20+AX12)/AX5</f>
        <v>0.00012360780605939384</v>
      </c>
      <c r="AY35" s="41">
        <f>SUM(AY20+AY12)/AY5</f>
        <v>0.00012017947643749982</v>
      </c>
    </row>
    <row r="36" spans="1:54" s="52" customFormat="1" ht="18.75" customHeight="1">
      <c r="A36" s="50" t="s">
        <v>96</v>
      </c>
      <c r="B36" s="51" t="s">
        <v>97</v>
      </c>
      <c r="C36" s="8" t="s">
        <v>98</v>
      </c>
      <c r="D36" s="8" t="s">
        <v>98</v>
      </c>
      <c r="E36" s="8" t="s">
        <v>98</v>
      </c>
      <c r="F36" s="8" t="s">
        <v>99</v>
      </c>
      <c r="G36" s="42">
        <f>SUM(C6+D6+E6+C8+D8+E8-C42-D42-E42)/(C5+D5+E5)</f>
        <v>0.18170828943365397</v>
      </c>
      <c r="H36" s="42">
        <f>SUM(D38+E38+G38)/3</f>
        <v>0.1342751884355283</v>
      </c>
      <c r="I36" s="42">
        <f>SUM(E38+G38+H38)/3</f>
        <v>0.14486570686072484</v>
      </c>
      <c r="J36" s="50" t="s">
        <v>96</v>
      </c>
      <c r="K36" s="51" t="s">
        <v>97</v>
      </c>
      <c r="L36" s="42">
        <f>SUM(G38+H38+I38)/3</f>
        <v>0.1701000452803456</v>
      </c>
      <c r="M36" s="42">
        <f>SUM(H6+I6+L6+H8+I8+L8-H42-I42-L42)/(H5+I5+L5)</f>
        <v>0.22304821220837043</v>
      </c>
      <c r="N36" s="42">
        <f>SUM(I6+L6+M6+I8+L8+M8-I42-L42-M42)/(I5+L5+M5)</f>
        <v>0.21462626912272662</v>
      </c>
      <c r="O36" s="42">
        <f>SUM(L6+M6+N6+L8+M8+N8-L42-M42-N42)/(L5+M5+N5)</f>
        <v>0.2146626783540284</v>
      </c>
      <c r="P36" s="42">
        <f>SUM(M6+N6+O6+M8+N8+O8-M42-N42-O42)/(M5+N5+O5)</f>
        <v>0.20229118469116628</v>
      </c>
      <c r="Q36" s="42">
        <f>SUM(N6+O6+P6+N8+O8+P8-N42-O42-P42)/(N5+O5+P5)</f>
        <v>0.202718327379532</v>
      </c>
      <c r="R36" s="42">
        <f>SUM(O6+P6+Q6+O8+P8+Q8-O42-P42-Q42)/(O5+P5+Q5)</f>
        <v>0.20283665853034188</v>
      </c>
      <c r="S36" s="50" t="s">
        <v>96</v>
      </c>
      <c r="T36" s="51" t="s">
        <v>97</v>
      </c>
      <c r="U36" s="42">
        <f>SUM(P6+Q6+R6+P8+Q8+R8-P42-Q42-R42)/(P5+Q5+R5)</f>
        <v>0.2029633957792188</v>
      </c>
      <c r="V36" s="42">
        <f>SUM(Q6+R6+U6+Q8+R8+U8-Q42-R42-U42)/(Q5+R5+U5)</f>
        <v>0.2030872197497206</v>
      </c>
      <c r="W36" s="42">
        <f>SUM(R6+U6+V6+R8+U8+V8-R42-U42-V42)/(R5+U5+V5)</f>
        <v>0.20320819937313137</v>
      </c>
      <c r="X36" s="42">
        <f>SUM(U6+V6+W6+U8+V8+W8-U42-V42-W42)/(U5+V5+W5)</f>
        <v>0.2033247553703135</v>
      </c>
      <c r="Y36" s="42">
        <f>SUM(V6+W6+X6+V8+W8+X8-V42-W42-X42)/(V5+W5+X5)</f>
        <v>0.2034371004985138</v>
      </c>
      <c r="Z36" s="42">
        <f>SUM(W6+X6+Y6+W8+X8+Y8-W42-X42-Y42)/(W5+X5+Y5)</f>
        <v>0.2035454336924151</v>
      </c>
      <c r="AA36" s="42">
        <f>SUM(X6+Y6+Z6+X8+Y8+Z8-X42-Y42-Z42)/(X5+Y5+Z5)</f>
        <v>0.2036513743285072</v>
      </c>
      <c r="AB36" s="50" t="s">
        <v>96</v>
      </c>
      <c r="AC36" s="51" t="s">
        <v>97</v>
      </c>
      <c r="AD36" s="42">
        <f>SUM(Y6+Z6+AA6+Y8+Z8+AA8-Y42-Z42-AA42)/(Y5+Z5+AA5)</f>
        <v>0.2037549721616765</v>
      </c>
      <c r="AE36" s="42">
        <f>SUM(Z6+AA6+AD6+Z8+AA8+AD8-Z42-AA42-AD42)/(Z5+AA5+AD5)</f>
        <v>0.20385480890204088</v>
      </c>
      <c r="AF36" s="42">
        <f>SUM(AA6+AD6+AE6+AA8+AD8+AE8-AA42-AD42-AE42)/(AA5+AD5+AE5)</f>
        <v>0.20395106693065446</v>
      </c>
      <c r="AG36" s="42">
        <f>SUM(AD6+AE6+AF6+AD8+AE8+AF8-AD42-AE42-AF42)/(AD5+AE5+AF5)</f>
        <v>0.2040439122538855</v>
      </c>
      <c r="AH36" s="42">
        <f>SUM(AE6+AF6+AG6+AE8+AF8+AG8-AE42-AF42-AG42)/(AE5+AF5+AG5)</f>
        <v>0.2041347920232627</v>
      </c>
      <c r="AI36" s="42">
        <f>SUM(AF6+AG6+AH6+AF8+AG8+AH8-AF42-AG42-AH42)/(AF5+AG5+AH5)</f>
        <v>0.20422374693283024</v>
      </c>
      <c r="AJ36" s="42">
        <f>SUM(AG6+AH6+AI6+AG8+AH8+AI8-AG42-AH42-AI42)/(AG5+AH5+AI5)</f>
        <v>0.20430949289816486</v>
      </c>
      <c r="AK36" s="50" t="s">
        <v>96</v>
      </c>
      <c r="AL36" s="51" t="s">
        <v>97</v>
      </c>
      <c r="AM36" s="42">
        <f>SUM(AH6+AI6+AJ6+AH8+AI8+AJ8-AH42-AI42-AJ42)/(AH5+AI5+AJ5)</f>
        <v>0.20439218062603756</v>
      </c>
      <c r="AN36" s="42">
        <f>SUM(AI6+AJ6+AM6+AI8+AJ8+AM8-AI42-AJ42-AM42)/(AI5+AJ5+AM5)</f>
        <v>0.20447195145924488</v>
      </c>
      <c r="AO36" s="42">
        <f>SUM(AJ6+AM6+AN6+AJ8+AM8+AN8-AJ42-AM42-AN42)/(AJ5+AM5+AN5)</f>
        <v>0.20455010657940204</v>
      </c>
      <c r="AP36" s="42">
        <f>SUM(AM6+AN6+AO6+AM8+AN8+AO8-AM42-AN42-AO42)/(AM5+AN5+AO5)</f>
        <v>0.20462667868709442</v>
      </c>
      <c r="AQ36" s="42">
        <f>SUM(AN6+AO6+AP6+AN8+AO8+AP8-AN42-AO42-AP42)/(AN5+AO5+AP5)</f>
        <v>0.18848444688448426</v>
      </c>
      <c r="AR36" s="42">
        <f>SUM(AO6+AP6+AQ6+AO8+AP8+AQ8-AO42-AP42-AQ42)/(AO5+AP5+AQ5)</f>
        <v>0.17266356725020507</v>
      </c>
      <c r="AS36" s="42">
        <f>SUM(AP6+AQ6+AR6+AP8+AQ8+AR8-AP42-AQ42-AR42)/(AP5+AQ5+AR5)</f>
        <v>0.15714269828691912</v>
      </c>
      <c r="AT36" s="50" t="s">
        <v>96</v>
      </c>
      <c r="AU36" s="51" t="s">
        <v>97</v>
      </c>
      <c r="AV36" s="42">
        <f>SUM(AQ6+AR6+AS6+AQ8+AR8+AS8-AQ42-AR42-AS42)/(AQ5+AR5+AS5)</f>
        <v>0.15720407137172385</v>
      </c>
      <c r="AW36" s="42">
        <f>SUM(AR6+AS6+AV6+AR8+AS8+AV8-AR42-AS42-AV42)/(AR5+AS5+AV5)</f>
        <v>0.15726425607243646</v>
      </c>
      <c r="AX36" s="42">
        <f>SUM(AS6+AV6+AW6+AS8+AV8+AW8-AS42-AV42-AW42)/(AS5+AV5+AW5)</f>
        <v>0.15732327666791027</v>
      </c>
      <c r="AY36" s="42">
        <f>SUM(AV6+AW6+AX6+AV8+AW8+AX8-AV42-AW42-AX42)/(AV5+AW5+AX5)</f>
        <v>0.15738115431057798</v>
      </c>
      <c r="AZ36" s="67"/>
      <c r="BA36" s="68"/>
      <c r="BB36" s="68"/>
    </row>
    <row r="37" spans="1:51" s="52" customFormat="1" ht="25.5">
      <c r="A37" s="50" t="s">
        <v>100</v>
      </c>
      <c r="B37" s="69" t="s">
        <v>101</v>
      </c>
      <c r="C37" s="42">
        <f aca="true" t="shared" si="32" ref="C37:I37">SUM(C20+C12+C34)/C5</f>
        <v>0.06159175188430953</v>
      </c>
      <c r="D37" s="42">
        <f t="shared" si="32"/>
        <v>0.10781518215452934</v>
      </c>
      <c r="E37" s="42">
        <f t="shared" si="32"/>
        <v>0.10692563847261158</v>
      </c>
      <c r="F37" s="42">
        <f t="shared" si="32"/>
        <v>0.09916425422607895</v>
      </c>
      <c r="G37" s="42">
        <f t="shared" si="32"/>
        <v>0.05121065096963321</v>
      </c>
      <c r="H37" s="42">
        <f t="shared" si="32"/>
        <v>0.12169774193758497</v>
      </c>
      <c r="I37" s="42">
        <f t="shared" si="32"/>
        <v>0.10647375599243664</v>
      </c>
      <c r="J37" s="50" t="s">
        <v>100</v>
      </c>
      <c r="K37" s="69" t="s">
        <v>101</v>
      </c>
      <c r="L37" s="42">
        <f aca="true" t="shared" si="33" ref="L37:R37">SUM(L20+L12+L34)/L5</f>
        <v>0.09047111634085327</v>
      </c>
      <c r="M37" s="42">
        <f t="shared" si="33"/>
        <v>0.07071774267305836</v>
      </c>
      <c r="N37" s="42">
        <f t="shared" si="33"/>
        <v>0.04140214493418573</v>
      </c>
      <c r="O37" s="42">
        <f t="shared" si="33"/>
        <v>0.0005949340751883244</v>
      </c>
      <c r="P37" s="42">
        <f t="shared" si="33"/>
        <v>0.00057207978029095</v>
      </c>
      <c r="Q37" s="42">
        <f t="shared" si="33"/>
        <v>0.000548194230520979</v>
      </c>
      <c r="R37" s="42">
        <f t="shared" si="33"/>
        <v>0.0005233789490042871</v>
      </c>
      <c r="S37" s="50" t="s">
        <v>100</v>
      </c>
      <c r="T37" s="69" t="s">
        <v>101</v>
      </c>
      <c r="U37" s="42">
        <f aca="true" t="shared" si="34" ref="U37:AA37">SUM(U20+U12+U34)/U5</f>
        <v>0.0004977303831970542</v>
      </c>
      <c r="V37" s="42">
        <f t="shared" si="34"/>
        <v>0.00047134010710594157</v>
      </c>
      <c r="W37" s="42">
        <f t="shared" si="34"/>
        <v>0.00044472540204465406</v>
      </c>
      <c r="X37" s="42">
        <f t="shared" si="34"/>
        <v>0.00041748531861676057</v>
      </c>
      <c r="Y37" s="42">
        <f t="shared" si="34"/>
        <v>0.0003912366803549188</v>
      </c>
      <c r="Z37" s="42">
        <f t="shared" si="34"/>
        <v>0.00036444316578103966</v>
      </c>
      <c r="AA37" s="42">
        <f t="shared" si="34"/>
        <v>0.0003401207646627424</v>
      </c>
      <c r="AB37" s="50" t="s">
        <v>100</v>
      </c>
      <c r="AC37" s="69" t="s">
        <v>101</v>
      </c>
      <c r="AD37" s="42">
        <f aca="true" t="shared" si="35" ref="AD37:AJ37">SUM(AD20+AD12+AD34)/AD5</f>
        <v>0.0003170078699221031</v>
      </c>
      <c r="AE37" s="42">
        <f t="shared" si="35"/>
        <v>0.0002961360005428596</v>
      </c>
      <c r="AF37" s="42">
        <f t="shared" si="35"/>
        <v>0.0002760100179492075</v>
      </c>
      <c r="AG37" s="42">
        <f t="shared" si="35"/>
        <v>0.00025795834237481825</v>
      </c>
      <c r="AH37" s="42">
        <f t="shared" si="35"/>
        <v>0.00024055113807915527</v>
      </c>
      <c r="AI37" s="42">
        <f t="shared" si="35"/>
        <v>0.00022398684438516576</v>
      </c>
      <c r="AJ37" s="42">
        <f t="shared" si="35"/>
        <v>0.00020926634150397486</v>
      </c>
      <c r="AK37" s="50" t="s">
        <v>100</v>
      </c>
      <c r="AL37" s="69" t="s">
        <v>101</v>
      </c>
      <c r="AM37" s="42">
        <f aca="true" t="shared" si="36" ref="AM37:AS37">SUM(AM20+AM12+AM34)/AM5</f>
        <v>0.0001962954477073027</v>
      </c>
      <c r="AN37" s="42">
        <f t="shared" si="36"/>
        <v>0.000165511608613044</v>
      </c>
      <c r="AO37" s="42">
        <f t="shared" si="36"/>
        <v>0.0001549772825954241</v>
      </c>
      <c r="AP37" s="42">
        <f t="shared" si="36"/>
        <v>0.00014611385025226322</v>
      </c>
      <c r="AQ37" s="42">
        <f t="shared" si="36"/>
        <v>0.00014326726053582277</v>
      </c>
      <c r="AR37" s="42">
        <f t="shared" si="36"/>
        <v>0.00014047577819984944</v>
      </c>
      <c r="AS37" s="42">
        <f t="shared" si="36"/>
        <v>0.0001355345346512109</v>
      </c>
      <c r="AT37" s="50" t="s">
        <v>100</v>
      </c>
      <c r="AU37" s="69" t="s">
        <v>101</v>
      </c>
      <c r="AV37" s="42">
        <f>SUM(AV20+AV12+AV34)/AV5</f>
        <v>0.0001318126418566031</v>
      </c>
      <c r="AW37" s="42">
        <f>SUM(AW20+AW12+AW34)/AW5</f>
        <v>0.00010593722418581576</v>
      </c>
      <c r="AX37" s="42">
        <f>SUM(AX20+AX12+AX34)/AX5</f>
        <v>0.00012360780605939384</v>
      </c>
      <c r="AY37" s="42">
        <f>SUM(AY20+AY12+AY34)/AY5</f>
        <v>0.00012017947643749982</v>
      </c>
    </row>
    <row r="38" spans="1:51" s="52" customFormat="1" ht="25.5">
      <c r="A38" s="50" t="s">
        <v>102</v>
      </c>
      <c r="B38" s="69" t="s">
        <v>103</v>
      </c>
      <c r="C38" s="42">
        <f aca="true" t="shared" si="37" ref="C38:I38">SUM(C6-C42+C8)/C5</f>
        <v>0.2224209647254097</v>
      </c>
      <c r="D38" s="42">
        <f t="shared" si="37"/>
        <v>0.19576683529523337</v>
      </c>
      <c r="E38" s="42">
        <f t="shared" si="37"/>
        <v>0.12684828489147273</v>
      </c>
      <c r="F38" s="42">
        <f t="shared" si="37"/>
        <v>0.12876563555628442</v>
      </c>
      <c r="G38" s="42">
        <f t="shared" si="37"/>
        <v>0.08021044511987871</v>
      </c>
      <c r="H38" s="42">
        <f t="shared" si="37"/>
        <v>0.22753839057082303</v>
      </c>
      <c r="I38" s="42">
        <f t="shared" si="37"/>
        <v>0.2025513001503351</v>
      </c>
      <c r="J38" s="50" t="s">
        <v>102</v>
      </c>
      <c r="K38" s="69" t="s">
        <v>103</v>
      </c>
      <c r="L38" s="42">
        <f aca="true" t="shared" si="38" ref="L38:R38">SUM(L6-L42+L8)/L5</f>
        <v>0.23959117564734708</v>
      </c>
      <c r="M38" s="42">
        <f t="shared" si="38"/>
        <v>0.20152952180455405</v>
      </c>
      <c r="N38" s="42">
        <f t="shared" si="38"/>
        <v>0.20260819304949818</v>
      </c>
      <c r="O38" s="42">
        <f t="shared" si="38"/>
        <v>0.20270590103062228</v>
      </c>
      <c r="P38" s="42">
        <f t="shared" si="38"/>
        <v>0.2028356473990619</v>
      </c>
      <c r="Q38" s="42">
        <f t="shared" si="38"/>
        <v>0.20296240625436565</v>
      </c>
      <c r="R38" s="42">
        <f t="shared" si="38"/>
        <v>0.20308624993161958</v>
      </c>
      <c r="S38" s="50" t="s">
        <v>102</v>
      </c>
      <c r="T38" s="69" t="s">
        <v>103</v>
      </c>
      <c r="U38" s="42">
        <f aca="true" t="shared" si="39" ref="U38:AA38">SUM(U6-U42+U8)/U5</f>
        <v>0.20320725310936388</v>
      </c>
      <c r="V38" s="42">
        <f t="shared" si="39"/>
        <v>0.203325475852035</v>
      </c>
      <c r="W38" s="42">
        <f t="shared" si="39"/>
        <v>0.20343626749833324</v>
      </c>
      <c r="X38" s="42">
        <f t="shared" si="39"/>
        <v>0.20354462050001634</v>
      </c>
      <c r="Y38" s="42">
        <f t="shared" si="39"/>
        <v>0.203650583255335</v>
      </c>
      <c r="Z38" s="42">
        <f t="shared" si="39"/>
        <v>0.20375419531310426</v>
      </c>
      <c r="AA38" s="42">
        <f t="shared" si="39"/>
        <v>0.20385551770039256</v>
      </c>
      <c r="AB38" s="50" t="s">
        <v>102</v>
      </c>
      <c r="AC38" s="69" t="s">
        <v>103</v>
      </c>
      <c r="AD38" s="42">
        <f aca="true" t="shared" si="40" ref="AD38:AJ38">SUM(AD6-AD42+AD8)/AD5</f>
        <v>0.2039503849253651</v>
      </c>
      <c r="AE38" s="42">
        <f t="shared" si="40"/>
        <v>0.2040432463477547</v>
      </c>
      <c r="AF38" s="42">
        <f t="shared" si="40"/>
        <v>0.2041341387710472</v>
      </c>
      <c r="AG38" s="42">
        <f t="shared" si="40"/>
        <v>0.20422310760308174</v>
      </c>
      <c r="AH38" s="42">
        <f t="shared" si="40"/>
        <v>0.2043101926486832</v>
      </c>
      <c r="AI38" s="42">
        <f t="shared" si="40"/>
        <v>0.2043916207220665</v>
      </c>
      <c r="AJ38" s="42">
        <f t="shared" si="40"/>
        <v>0.20447140279688145</v>
      </c>
      <c r="AK38" s="50" t="s">
        <v>102</v>
      </c>
      <c r="AL38" s="69" t="s">
        <v>103</v>
      </c>
      <c r="AM38" s="42">
        <f aca="true" t="shared" si="41" ref="AM38:AS38">SUM(AM6-AM42+AM8)/AM5</f>
        <v>0.2045495718932947</v>
      </c>
      <c r="AN38" s="42">
        <f t="shared" si="41"/>
        <v>0.20462615168849285</v>
      </c>
      <c r="AO38" s="42">
        <f t="shared" si="41"/>
        <v>0.2047011834136827</v>
      </c>
      <c r="AP38" s="42">
        <f t="shared" si="41"/>
        <v>0.15707969471369557</v>
      </c>
      <c r="AQ38" s="42">
        <f t="shared" si="41"/>
        <v>0.1571422935703877</v>
      </c>
      <c r="AR38" s="42">
        <f t="shared" si="41"/>
        <v>0.15720366758207427</v>
      </c>
      <c r="AS38" s="42">
        <f t="shared" si="41"/>
        <v>0.1572638609901395</v>
      </c>
      <c r="AT38" s="50" t="s">
        <v>102</v>
      </c>
      <c r="AU38" s="69" t="s">
        <v>103</v>
      </c>
      <c r="AV38" s="42">
        <f>SUM(AV6-AV42+AV8)/AV5</f>
        <v>0.15732289345517173</v>
      </c>
      <c r="AW38" s="42">
        <f>SUM(AW6-AW42+AW8)/AW5</f>
        <v>0.15738077459306704</v>
      </c>
      <c r="AX38" s="42">
        <f>SUM(AX6-AX42+AX8)/AX5</f>
        <v>0.15743753830089147</v>
      </c>
      <c r="AY38" s="42">
        <f>SUM(AY6-AY42+AY8)/AY5</f>
        <v>0.1574932076698705</v>
      </c>
    </row>
    <row r="39" spans="1:51" s="52" customFormat="1" ht="25.5">
      <c r="A39" s="50">
        <v>16</v>
      </c>
      <c r="B39" s="56" t="s">
        <v>104</v>
      </c>
      <c r="C39" s="9" t="s">
        <v>98</v>
      </c>
      <c r="D39" s="9" t="s">
        <v>98</v>
      </c>
      <c r="E39" s="9" t="s">
        <v>98</v>
      </c>
      <c r="F39" s="9" t="s">
        <v>98</v>
      </c>
      <c r="G39" s="9" t="s">
        <v>105</v>
      </c>
      <c r="H39" s="9" t="s">
        <v>105</v>
      </c>
      <c r="I39" s="9" t="s">
        <v>105</v>
      </c>
      <c r="J39" s="50">
        <v>16</v>
      </c>
      <c r="K39" s="56" t="s">
        <v>104</v>
      </c>
      <c r="L39" s="9" t="s">
        <v>105</v>
      </c>
      <c r="M39" s="9" t="s">
        <v>105</v>
      </c>
      <c r="N39" s="9" t="s">
        <v>105</v>
      </c>
      <c r="O39" s="9" t="s">
        <v>105</v>
      </c>
      <c r="P39" s="9" t="s">
        <v>105</v>
      </c>
      <c r="Q39" s="9" t="s">
        <v>105</v>
      </c>
      <c r="R39" s="9" t="s">
        <v>105</v>
      </c>
      <c r="S39" s="50">
        <v>16</v>
      </c>
      <c r="T39" s="56" t="s">
        <v>104</v>
      </c>
      <c r="U39" s="9" t="s">
        <v>105</v>
      </c>
      <c r="V39" s="9" t="s">
        <v>105</v>
      </c>
      <c r="W39" s="9" t="s">
        <v>105</v>
      </c>
      <c r="X39" s="9" t="s">
        <v>105</v>
      </c>
      <c r="Y39" s="9" t="s">
        <v>105</v>
      </c>
      <c r="Z39" s="9" t="s">
        <v>105</v>
      </c>
      <c r="AA39" s="9" t="s">
        <v>105</v>
      </c>
      <c r="AB39" s="50">
        <v>16</v>
      </c>
      <c r="AC39" s="56" t="s">
        <v>104</v>
      </c>
      <c r="AD39" s="9" t="s">
        <v>105</v>
      </c>
      <c r="AE39" s="9" t="s">
        <v>105</v>
      </c>
      <c r="AF39" s="9" t="s">
        <v>105</v>
      </c>
      <c r="AG39" s="9" t="s">
        <v>105</v>
      </c>
      <c r="AH39" s="9" t="s">
        <v>105</v>
      </c>
      <c r="AI39" s="9" t="s">
        <v>105</v>
      </c>
      <c r="AJ39" s="9" t="s">
        <v>105</v>
      </c>
      <c r="AK39" s="50">
        <v>16</v>
      </c>
      <c r="AL39" s="56" t="s">
        <v>104</v>
      </c>
      <c r="AM39" s="9" t="s">
        <v>105</v>
      </c>
      <c r="AN39" s="9" t="s">
        <v>105</v>
      </c>
      <c r="AO39" s="9" t="s">
        <v>105</v>
      </c>
      <c r="AP39" s="9" t="s">
        <v>105</v>
      </c>
      <c r="AQ39" s="9" t="s">
        <v>105</v>
      </c>
      <c r="AR39" s="9" t="s">
        <v>105</v>
      </c>
      <c r="AS39" s="9" t="s">
        <v>105</v>
      </c>
      <c r="AT39" s="50">
        <v>16</v>
      </c>
      <c r="AU39" s="56" t="s">
        <v>104</v>
      </c>
      <c r="AV39" s="9" t="s">
        <v>105</v>
      </c>
      <c r="AW39" s="9" t="s">
        <v>105</v>
      </c>
      <c r="AX39" s="9" t="s">
        <v>105</v>
      </c>
      <c r="AY39" s="9" t="s">
        <v>105</v>
      </c>
    </row>
    <row r="40" spans="1:51" s="52" customFormat="1" ht="38.25">
      <c r="A40" s="50">
        <v>17</v>
      </c>
      <c r="B40" s="56" t="s">
        <v>106</v>
      </c>
      <c r="C40" s="41">
        <f aca="true" t="shared" si="42" ref="C40:I40">SUM(C21+C12+C22-C13-C33)/C5</f>
        <v>0.06159175188430953</v>
      </c>
      <c r="D40" s="41">
        <f t="shared" si="42"/>
        <v>0.10781518215452934</v>
      </c>
      <c r="E40" s="41">
        <f t="shared" si="42"/>
        <v>0.10692563847261158</v>
      </c>
      <c r="F40" s="41">
        <f t="shared" si="42"/>
        <v>0.09916425422607895</v>
      </c>
      <c r="G40" s="41">
        <f t="shared" si="42"/>
        <v>0.05121065096963321</v>
      </c>
      <c r="H40" s="41">
        <f t="shared" si="42"/>
        <v>0.12169774193758497</v>
      </c>
      <c r="I40" s="41">
        <f t="shared" si="42"/>
        <v>0.10647375599243664</v>
      </c>
      <c r="J40" s="50">
        <v>17</v>
      </c>
      <c r="K40" s="56" t="s">
        <v>106</v>
      </c>
      <c r="L40" s="41">
        <f aca="true" t="shared" si="43" ref="L40:R40">SUM(L21+L12+L22-L13-L33)/L5</f>
        <v>0.09047111634085327</v>
      </c>
      <c r="M40" s="41">
        <f t="shared" si="43"/>
        <v>0.07071774267305836</v>
      </c>
      <c r="N40" s="41">
        <f t="shared" si="43"/>
        <v>0.04140214493418573</v>
      </c>
      <c r="O40" s="41">
        <f t="shared" si="43"/>
        <v>0.0005949340751883244</v>
      </c>
      <c r="P40" s="41">
        <f t="shared" si="43"/>
        <v>0.00057207978029095</v>
      </c>
      <c r="Q40" s="41">
        <f t="shared" si="43"/>
        <v>0.000548194230520979</v>
      </c>
      <c r="R40" s="41">
        <f t="shared" si="43"/>
        <v>0.0005233789490042871</v>
      </c>
      <c r="S40" s="50">
        <v>17</v>
      </c>
      <c r="T40" s="56" t="s">
        <v>106</v>
      </c>
      <c r="U40" s="41">
        <f aca="true" t="shared" si="44" ref="U40:AA40">SUM(U21+U12+U22-U13-U33)/U5</f>
        <v>0.0004977303831970542</v>
      </c>
      <c r="V40" s="41">
        <f t="shared" si="44"/>
        <v>0.00047134010710594157</v>
      </c>
      <c r="W40" s="41">
        <f t="shared" si="44"/>
        <v>0.00044472540204465406</v>
      </c>
      <c r="X40" s="41">
        <f t="shared" si="44"/>
        <v>0.00041748531861676057</v>
      </c>
      <c r="Y40" s="41">
        <f t="shared" si="44"/>
        <v>0.0003912366803549188</v>
      </c>
      <c r="Z40" s="41">
        <f t="shared" si="44"/>
        <v>0.00036444316578103966</v>
      </c>
      <c r="AA40" s="41">
        <f t="shared" si="44"/>
        <v>0.0003401207646627424</v>
      </c>
      <c r="AB40" s="50">
        <v>17</v>
      </c>
      <c r="AC40" s="56" t="s">
        <v>106</v>
      </c>
      <c r="AD40" s="41">
        <f aca="true" t="shared" si="45" ref="AD40:AJ40">SUM(AD21+AD12+AD22-AD13-AD33)/AD5</f>
        <v>0.0003170078699221031</v>
      </c>
      <c r="AE40" s="41">
        <f t="shared" si="45"/>
        <v>0.0002961360005428596</v>
      </c>
      <c r="AF40" s="41">
        <f t="shared" si="45"/>
        <v>0.0002760100179492075</v>
      </c>
      <c r="AG40" s="41">
        <f t="shared" si="45"/>
        <v>0.00025795834237481825</v>
      </c>
      <c r="AH40" s="41">
        <f t="shared" si="45"/>
        <v>0.00024055113807915527</v>
      </c>
      <c r="AI40" s="41">
        <f t="shared" si="45"/>
        <v>0.00022398684438516576</v>
      </c>
      <c r="AJ40" s="41">
        <f t="shared" si="45"/>
        <v>0.00020926634150397486</v>
      </c>
      <c r="AK40" s="50">
        <v>17</v>
      </c>
      <c r="AL40" s="56" t="s">
        <v>106</v>
      </c>
      <c r="AM40" s="41">
        <f aca="true" t="shared" si="46" ref="AM40:AS40">SUM(AM21+AM12+AM22-AM13-AM33)/AM5</f>
        <v>0.0001962954477073027</v>
      </c>
      <c r="AN40" s="41">
        <f t="shared" si="46"/>
        <v>0.000165511608613044</v>
      </c>
      <c r="AO40" s="41">
        <f t="shared" si="46"/>
        <v>0.0001549772825954241</v>
      </c>
      <c r="AP40" s="41">
        <f t="shared" si="46"/>
        <v>0.00014611385025226322</v>
      </c>
      <c r="AQ40" s="41">
        <f t="shared" si="46"/>
        <v>0.00014326726053582277</v>
      </c>
      <c r="AR40" s="41">
        <f t="shared" si="46"/>
        <v>0.00014047577819984944</v>
      </c>
      <c r="AS40" s="41">
        <f t="shared" si="46"/>
        <v>0.0001355345346512109</v>
      </c>
      <c r="AT40" s="50">
        <v>17</v>
      </c>
      <c r="AU40" s="56" t="s">
        <v>106</v>
      </c>
      <c r="AV40" s="41">
        <f>SUM(AV21+AV12+AV22-AV13-AV33)/AV5</f>
        <v>0.0001318126418566031</v>
      </c>
      <c r="AW40" s="41">
        <f>SUM(AW21+AW12+AW22-AW13-AW33)/AW5</f>
        <v>0.00010593722418581576</v>
      </c>
      <c r="AX40" s="41">
        <f>SUM(AX21+AX12+AX22-AX13-AX33)/AX5</f>
        <v>0.00012360780605939384</v>
      </c>
      <c r="AY40" s="41">
        <f>SUM(AY21+AY12+AY22-AY13-AY33)/AY5</f>
        <v>0.00012017947643749982</v>
      </c>
    </row>
    <row r="41" spans="1:51" s="52" customFormat="1" ht="27.75" customHeight="1">
      <c r="A41" s="50">
        <v>18</v>
      </c>
      <c r="B41" s="56" t="s">
        <v>107</v>
      </c>
      <c r="C41" s="41">
        <f aca="true" t="shared" si="47" ref="C41:I41">SUM(C31-C32)/C5</f>
        <v>0.34367191338895225</v>
      </c>
      <c r="D41" s="41">
        <f t="shared" si="47"/>
        <v>0.4918120189573984</v>
      </c>
      <c r="E41" s="41">
        <f t="shared" si="47"/>
        <v>0.5906603564459088</v>
      </c>
      <c r="F41" s="41">
        <f t="shared" si="47"/>
        <v>0.5511128647850818</v>
      </c>
      <c r="G41" s="41">
        <f t="shared" si="47"/>
        <v>0.1738553735384512</v>
      </c>
      <c r="H41" s="41">
        <f t="shared" si="47"/>
        <v>0.3075009279518171</v>
      </c>
      <c r="I41" s="41">
        <f t="shared" si="47"/>
        <v>0.1851761478931919</v>
      </c>
      <c r="J41" s="50">
        <v>18</v>
      </c>
      <c r="K41" s="56" t="s">
        <v>107</v>
      </c>
      <c r="L41" s="41">
        <f aca="true" t="shared" si="48" ref="L41:R41">SUM(L31-L32)/L5</f>
        <v>0.10405933522611267</v>
      </c>
      <c r="M41" s="41">
        <f t="shared" si="48"/>
        <v>0.04040173786185448</v>
      </c>
      <c r="N41" s="41">
        <f t="shared" si="48"/>
        <v>0</v>
      </c>
      <c r="O41" s="41">
        <f t="shared" si="48"/>
        <v>0</v>
      </c>
      <c r="P41" s="41">
        <f t="shared" si="48"/>
        <v>0</v>
      </c>
      <c r="Q41" s="41">
        <f t="shared" si="48"/>
        <v>0</v>
      </c>
      <c r="R41" s="41">
        <f t="shared" si="48"/>
        <v>0</v>
      </c>
      <c r="S41" s="50">
        <v>18</v>
      </c>
      <c r="T41" s="56" t="s">
        <v>107</v>
      </c>
      <c r="U41" s="41">
        <f aca="true" t="shared" si="49" ref="U41:AA41">SUM(U31-U32)/U5</f>
        <v>0</v>
      </c>
      <c r="V41" s="41">
        <f t="shared" si="49"/>
        <v>0</v>
      </c>
      <c r="W41" s="41">
        <f t="shared" si="49"/>
        <v>0</v>
      </c>
      <c r="X41" s="41">
        <f t="shared" si="49"/>
        <v>0</v>
      </c>
      <c r="Y41" s="41">
        <f t="shared" si="49"/>
        <v>0</v>
      </c>
      <c r="Z41" s="41">
        <f t="shared" si="49"/>
        <v>0</v>
      </c>
      <c r="AA41" s="41">
        <f t="shared" si="49"/>
        <v>0</v>
      </c>
      <c r="AB41" s="50">
        <v>18</v>
      </c>
      <c r="AC41" s="56" t="s">
        <v>107</v>
      </c>
      <c r="AD41" s="41">
        <f aca="true" t="shared" si="50" ref="AD41:AJ41">SUM(AD31-AD32)/AD5</f>
        <v>0</v>
      </c>
      <c r="AE41" s="41">
        <f t="shared" si="50"/>
        <v>0</v>
      </c>
      <c r="AF41" s="41">
        <f t="shared" si="50"/>
        <v>0</v>
      </c>
      <c r="AG41" s="41">
        <f t="shared" si="50"/>
        <v>0</v>
      </c>
      <c r="AH41" s="41">
        <f t="shared" si="50"/>
        <v>0</v>
      </c>
      <c r="AI41" s="41">
        <f t="shared" si="50"/>
        <v>0</v>
      </c>
      <c r="AJ41" s="41">
        <f t="shared" si="50"/>
        <v>0</v>
      </c>
      <c r="AK41" s="50">
        <v>18</v>
      </c>
      <c r="AL41" s="56" t="s">
        <v>107</v>
      </c>
      <c r="AM41" s="41">
        <f aca="true" t="shared" si="51" ref="AM41:AS41">SUM(AM31-AM32)/AM5</f>
        <v>0</v>
      </c>
      <c r="AN41" s="41">
        <f t="shared" si="51"/>
        <v>0</v>
      </c>
      <c r="AO41" s="41">
        <f t="shared" si="51"/>
        <v>0</v>
      </c>
      <c r="AP41" s="41">
        <f t="shared" si="51"/>
        <v>0</v>
      </c>
      <c r="AQ41" s="41">
        <f t="shared" si="51"/>
        <v>0</v>
      </c>
      <c r="AR41" s="41">
        <f t="shared" si="51"/>
        <v>0</v>
      </c>
      <c r="AS41" s="41">
        <f t="shared" si="51"/>
        <v>0</v>
      </c>
      <c r="AT41" s="50">
        <v>18</v>
      </c>
      <c r="AU41" s="56" t="s">
        <v>107</v>
      </c>
      <c r="AV41" s="41">
        <f>SUM(AV31-AV32)/AV5</f>
        <v>0</v>
      </c>
      <c r="AW41" s="41">
        <f>SUM(AW31-AW32)/AW5</f>
        <v>0</v>
      </c>
      <c r="AX41" s="41">
        <f>SUM(AX31-AX32)/AX5</f>
        <v>0</v>
      </c>
      <c r="AY41" s="41">
        <f>SUM(AY31-AY32)/AY5</f>
        <v>0</v>
      </c>
    </row>
    <row r="42" spans="1:51" s="52" customFormat="1" ht="19.5" customHeight="1">
      <c r="A42" s="50">
        <v>19</v>
      </c>
      <c r="B42" s="51" t="s">
        <v>108</v>
      </c>
      <c r="C42" s="39">
        <f aca="true" t="shared" si="52" ref="C42:I42">SUM(C9+C22)</f>
        <v>30474360.85</v>
      </c>
      <c r="D42" s="39">
        <f t="shared" si="52"/>
        <v>31364672.830000002</v>
      </c>
      <c r="E42" s="39">
        <f t="shared" si="52"/>
        <v>34635162</v>
      </c>
      <c r="F42" s="39">
        <f t="shared" si="52"/>
        <v>34744033</v>
      </c>
      <c r="G42" s="39">
        <f t="shared" si="52"/>
        <v>36697867</v>
      </c>
      <c r="H42" s="39">
        <f t="shared" si="52"/>
        <v>37239078</v>
      </c>
      <c r="I42" s="39">
        <f t="shared" si="52"/>
        <v>38646431</v>
      </c>
      <c r="J42" s="50">
        <v>19</v>
      </c>
      <c r="K42" s="51" t="s">
        <v>108</v>
      </c>
      <c r="L42" s="39">
        <f aca="true" t="shared" si="53" ref="L42:R42">SUM(L9+L22)</f>
        <v>39962609</v>
      </c>
      <c r="M42" s="39">
        <f t="shared" si="53"/>
        <v>40988959</v>
      </c>
      <c r="N42" s="39">
        <f t="shared" si="53"/>
        <v>42064991</v>
      </c>
      <c r="O42" s="39">
        <f t="shared" si="53"/>
        <v>43018448</v>
      </c>
      <c r="P42" s="39">
        <f t="shared" si="53"/>
        <v>44033008</v>
      </c>
      <c r="Q42" s="39">
        <f t="shared" si="53"/>
        <v>45071918</v>
      </c>
      <c r="R42" s="39">
        <f t="shared" si="53"/>
        <v>46135762</v>
      </c>
      <c r="S42" s="50">
        <v>19</v>
      </c>
      <c r="T42" s="51" t="s">
        <v>108</v>
      </c>
      <c r="U42" s="39">
        <f aca="true" t="shared" si="54" ref="U42:AA42">SUM(U9+U22)</f>
        <v>47225138</v>
      </c>
      <c r="V42" s="39">
        <f t="shared" si="54"/>
        <v>48340659</v>
      </c>
      <c r="W42" s="39">
        <f t="shared" si="54"/>
        <v>49435357</v>
      </c>
      <c r="X42" s="39">
        <f t="shared" si="54"/>
        <v>50555233</v>
      </c>
      <c r="Y42" s="39">
        <f t="shared" si="54"/>
        <v>51700866</v>
      </c>
      <c r="Z42" s="39">
        <f t="shared" si="54"/>
        <v>52872849</v>
      </c>
      <c r="AA42" s="39">
        <f t="shared" si="54"/>
        <v>54071787</v>
      </c>
      <c r="AB42" s="50">
        <v>19</v>
      </c>
      <c r="AC42" s="51" t="s">
        <v>108</v>
      </c>
      <c r="AD42" s="39">
        <f aca="true" t="shared" si="55" ref="AD42:AJ42">SUM(AD9+AD22)</f>
        <v>55244974</v>
      </c>
      <c r="AE42" s="39">
        <f t="shared" si="55"/>
        <v>56443971</v>
      </c>
      <c r="AF42" s="39">
        <f t="shared" si="55"/>
        <v>57669346</v>
      </c>
      <c r="AG42" s="39">
        <f t="shared" si="55"/>
        <v>58921679</v>
      </c>
      <c r="AH42" s="39">
        <f t="shared" si="55"/>
        <v>60201563</v>
      </c>
      <c r="AI42" s="39">
        <f t="shared" si="55"/>
        <v>61450149</v>
      </c>
      <c r="AJ42" s="39">
        <f t="shared" si="55"/>
        <v>62724955</v>
      </c>
      <c r="AK42" s="50">
        <v>19</v>
      </c>
      <c r="AL42" s="51" t="s">
        <v>108</v>
      </c>
      <c r="AM42" s="39">
        <f aca="true" t="shared" si="56" ref="AM42:AS42">SUM(AM9+AM22)</f>
        <v>64026532</v>
      </c>
      <c r="AN42" s="39">
        <f t="shared" si="56"/>
        <v>65355442</v>
      </c>
      <c r="AO42" s="39">
        <f t="shared" si="56"/>
        <v>66712259</v>
      </c>
      <c r="AP42" s="39">
        <f t="shared" si="56"/>
        <v>72111602</v>
      </c>
      <c r="AQ42" s="39">
        <f t="shared" si="56"/>
        <v>73538932</v>
      </c>
      <c r="AR42" s="39">
        <f t="shared" si="56"/>
        <v>74994809</v>
      </c>
      <c r="AS42" s="39">
        <f t="shared" si="56"/>
        <v>76479803</v>
      </c>
      <c r="AT42" s="50">
        <v>19</v>
      </c>
      <c r="AU42" s="51" t="s">
        <v>108</v>
      </c>
      <c r="AV42" s="39">
        <f>SUM(AV9+AV22)</f>
        <v>77994497</v>
      </c>
      <c r="AW42" s="39">
        <f>SUM(AW9+AW22)</f>
        <v>79539485</v>
      </c>
      <c r="AX42" s="39">
        <f>SUM(AX9+AX22)</f>
        <v>81115373</v>
      </c>
      <c r="AY42" s="39">
        <f>SUM(AY9+AY22)</f>
        <v>82722778</v>
      </c>
    </row>
    <row r="43" spans="1:51" s="52" customFormat="1" ht="19.5" customHeight="1">
      <c r="A43" s="50">
        <v>20</v>
      </c>
      <c r="B43" s="51" t="s">
        <v>109</v>
      </c>
      <c r="C43" s="39">
        <f>SUM(C27+C42)</f>
        <v>43115471.34</v>
      </c>
      <c r="D43" s="39">
        <f>SUM(D27+D42)</f>
        <v>49645575.92</v>
      </c>
      <c r="E43" s="39">
        <f>SUM(E27+E42)</f>
        <v>47348375</v>
      </c>
      <c r="F43" s="39">
        <f>SUM(F27+F42)</f>
        <v>48734497</v>
      </c>
      <c r="G43" s="39">
        <f>SUM(G27+G42)</f>
        <v>112125100</v>
      </c>
      <c r="H43" s="39">
        <f aca="true" t="shared" si="57" ref="H43:O43">SUM(H27+H42)</f>
        <v>43167198</v>
      </c>
      <c r="I43" s="39">
        <f t="shared" si="57"/>
        <v>47962960</v>
      </c>
      <c r="J43" s="50">
        <v>20</v>
      </c>
      <c r="K43" s="51" t="s">
        <v>109</v>
      </c>
      <c r="L43" s="39">
        <f t="shared" si="57"/>
        <v>48212781</v>
      </c>
      <c r="M43" s="39">
        <f t="shared" si="57"/>
        <v>47939596</v>
      </c>
      <c r="N43" s="39">
        <f t="shared" si="57"/>
        <v>50679230</v>
      </c>
      <c r="O43" s="39">
        <f t="shared" si="57"/>
        <v>53955558</v>
      </c>
      <c r="P43" s="39">
        <f>SUM(P27+P42)</f>
        <v>55237051</v>
      </c>
      <c r="Q43" s="39">
        <f>SUM(Q27+Q42)</f>
        <v>56549300</v>
      </c>
      <c r="R43" s="39">
        <f>SUM(R27+R42)</f>
        <v>57893043</v>
      </c>
      <c r="S43" s="50">
        <v>20</v>
      </c>
      <c r="T43" s="51" t="s">
        <v>109</v>
      </c>
      <c r="U43" s="39">
        <f aca="true" t="shared" si="58" ref="U43:AA43">SUM(U27+U42)</f>
        <v>59269036</v>
      </c>
      <c r="V43" s="39">
        <f t="shared" si="58"/>
        <v>60678053</v>
      </c>
      <c r="W43" s="39">
        <f t="shared" si="58"/>
        <v>62060768</v>
      </c>
      <c r="X43" s="39">
        <f t="shared" si="58"/>
        <v>63475286</v>
      </c>
      <c r="Y43" s="39">
        <f t="shared" si="58"/>
        <v>64922338</v>
      </c>
      <c r="Z43" s="39">
        <f t="shared" si="58"/>
        <v>66402672</v>
      </c>
      <c r="AA43" s="39">
        <f t="shared" si="58"/>
        <v>67917053</v>
      </c>
      <c r="AB43" s="50">
        <v>20</v>
      </c>
      <c r="AC43" s="51" t="s">
        <v>109</v>
      </c>
      <c r="AD43" s="39">
        <f aca="true" t="shared" si="59" ref="AD43:AJ43">SUM(AD27+AD42)</f>
        <v>69398908</v>
      </c>
      <c r="AE43" s="39">
        <f t="shared" si="59"/>
        <v>70913364</v>
      </c>
      <c r="AF43" s="39">
        <f t="shared" si="59"/>
        <v>72461138</v>
      </c>
      <c r="AG43" s="39">
        <f t="shared" si="59"/>
        <v>74042963</v>
      </c>
      <c r="AH43" s="39">
        <f t="shared" si="59"/>
        <v>75659588</v>
      </c>
      <c r="AI43" s="39">
        <f t="shared" si="59"/>
        <v>77236679</v>
      </c>
      <c r="AJ43" s="39">
        <f t="shared" si="59"/>
        <v>78846889</v>
      </c>
      <c r="AK43" s="50">
        <v>20</v>
      </c>
      <c r="AL43" s="51" t="s">
        <v>109</v>
      </c>
      <c r="AM43" s="39">
        <f aca="true" t="shared" si="60" ref="AM43:AS43">SUM(AM27+AM42)</f>
        <v>80490914</v>
      </c>
      <c r="AN43" s="39">
        <f t="shared" si="60"/>
        <v>82169463</v>
      </c>
      <c r="AO43" s="39">
        <f t="shared" si="60"/>
        <v>83883262</v>
      </c>
      <c r="AP43" s="39">
        <f t="shared" si="60"/>
        <v>85549727</v>
      </c>
      <c r="AQ43" s="39">
        <f t="shared" si="60"/>
        <v>87249522</v>
      </c>
      <c r="AR43" s="39">
        <f t="shared" si="60"/>
        <v>88983312</v>
      </c>
      <c r="AS43" s="39">
        <f t="shared" si="60"/>
        <v>90751778</v>
      </c>
      <c r="AT43" s="50">
        <v>20</v>
      </c>
      <c r="AU43" s="51" t="s">
        <v>109</v>
      </c>
      <c r="AV43" s="39">
        <f>SUM(AV27+AV42)</f>
        <v>92555614</v>
      </c>
      <c r="AW43" s="39">
        <f>SUM(AW27+AW42)</f>
        <v>94395526</v>
      </c>
      <c r="AX43" s="39">
        <f>SUM(AX27+AX42)</f>
        <v>96272237</v>
      </c>
      <c r="AY43" s="39">
        <f>SUM(AY27+AY42)</f>
        <v>98186482</v>
      </c>
    </row>
    <row r="44" spans="1:51" s="52" customFormat="1" ht="19.5" customHeight="1">
      <c r="A44" s="50">
        <v>21</v>
      </c>
      <c r="B44" s="51" t="s">
        <v>110</v>
      </c>
      <c r="C44" s="39">
        <f aca="true" t="shared" si="61" ref="C44:I44">SUM(C5-C43)</f>
        <v>-859051.4399999976</v>
      </c>
      <c r="D44" s="39">
        <f t="shared" si="61"/>
        <v>-8427126.800000004</v>
      </c>
      <c r="E44" s="39">
        <f t="shared" si="61"/>
        <v>-5426334</v>
      </c>
      <c r="F44" s="39">
        <f t="shared" si="61"/>
        <v>-3856017</v>
      </c>
      <c r="G44" s="39">
        <f t="shared" si="61"/>
        <v>2137849</v>
      </c>
      <c r="H44" s="39">
        <f t="shared" si="61"/>
        <v>5041124</v>
      </c>
      <c r="I44" s="39">
        <f t="shared" si="61"/>
        <v>5014029</v>
      </c>
      <c r="J44" s="50">
        <v>21</v>
      </c>
      <c r="K44" s="51" t="s">
        <v>110</v>
      </c>
      <c r="L44" s="39">
        <f aca="true" t="shared" si="62" ref="L44:R44">SUM(L5-L43)</f>
        <v>4341329</v>
      </c>
      <c r="M44" s="39">
        <f t="shared" si="62"/>
        <v>3394749</v>
      </c>
      <c r="N44" s="39">
        <f t="shared" si="62"/>
        <v>2073997</v>
      </c>
      <c r="O44" s="39">
        <f t="shared" si="62"/>
        <v>0</v>
      </c>
      <c r="P44" s="39">
        <f t="shared" si="62"/>
        <v>0</v>
      </c>
      <c r="Q44" s="39">
        <f t="shared" si="62"/>
        <v>0</v>
      </c>
      <c r="R44" s="39">
        <f t="shared" si="62"/>
        <v>0</v>
      </c>
      <c r="S44" s="50">
        <v>21</v>
      </c>
      <c r="T44" s="51" t="s">
        <v>110</v>
      </c>
      <c r="U44" s="39">
        <f aca="true" t="shared" si="63" ref="U44:AA44">SUM(U5-U43)</f>
        <v>0</v>
      </c>
      <c r="V44" s="39">
        <f t="shared" si="63"/>
        <v>0</v>
      </c>
      <c r="W44" s="39">
        <f t="shared" si="63"/>
        <v>0</v>
      </c>
      <c r="X44" s="39">
        <f t="shared" si="63"/>
        <v>0</v>
      </c>
      <c r="Y44" s="39">
        <f t="shared" si="63"/>
        <v>0</v>
      </c>
      <c r="Z44" s="39">
        <f t="shared" si="63"/>
        <v>0</v>
      </c>
      <c r="AA44" s="39">
        <f t="shared" si="63"/>
        <v>0</v>
      </c>
      <c r="AB44" s="50">
        <v>21</v>
      </c>
      <c r="AC44" s="51" t="s">
        <v>110</v>
      </c>
      <c r="AD44" s="39">
        <f aca="true" t="shared" si="64" ref="AD44:AJ44">SUM(AD5-AD43)</f>
        <v>0</v>
      </c>
      <c r="AE44" s="39">
        <f t="shared" si="64"/>
        <v>0</v>
      </c>
      <c r="AF44" s="39">
        <f t="shared" si="64"/>
        <v>0</v>
      </c>
      <c r="AG44" s="39">
        <f t="shared" si="64"/>
        <v>0</v>
      </c>
      <c r="AH44" s="39">
        <f t="shared" si="64"/>
        <v>0</v>
      </c>
      <c r="AI44" s="39">
        <f t="shared" si="64"/>
        <v>0</v>
      </c>
      <c r="AJ44" s="39">
        <f t="shared" si="64"/>
        <v>0</v>
      </c>
      <c r="AK44" s="50">
        <v>21</v>
      </c>
      <c r="AL44" s="51" t="s">
        <v>110</v>
      </c>
      <c r="AM44" s="39">
        <f aca="true" t="shared" si="65" ref="AM44:AS44">SUM(AM5-AM43)</f>
        <v>0</v>
      </c>
      <c r="AN44" s="39">
        <f t="shared" si="65"/>
        <v>0</v>
      </c>
      <c r="AO44" s="39">
        <f t="shared" si="65"/>
        <v>0</v>
      </c>
      <c r="AP44" s="39">
        <f t="shared" si="65"/>
        <v>0</v>
      </c>
      <c r="AQ44" s="39">
        <f t="shared" si="65"/>
        <v>0</v>
      </c>
      <c r="AR44" s="39">
        <f t="shared" si="65"/>
        <v>0</v>
      </c>
      <c r="AS44" s="39">
        <f t="shared" si="65"/>
        <v>0</v>
      </c>
      <c r="AT44" s="50">
        <v>21</v>
      </c>
      <c r="AU44" s="51" t="s">
        <v>110</v>
      </c>
      <c r="AV44" s="39">
        <f>SUM(AV5-AV43)</f>
        <v>0</v>
      </c>
      <c r="AW44" s="39">
        <f>SUM(AW5-AW43)</f>
        <v>0</v>
      </c>
      <c r="AX44" s="39">
        <f>SUM(AX5-AX43)</f>
        <v>0</v>
      </c>
      <c r="AY44" s="39">
        <f>SUM(AY5-AY43)</f>
        <v>0</v>
      </c>
    </row>
    <row r="45" spans="1:51" s="52" customFormat="1" ht="19.5" customHeight="1">
      <c r="A45" s="50">
        <v>22</v>
      </c>
      <c r="B45" s="51" t="s">
        <v>111</v>
      </c>
      <c r="C45" s="39">
        <f aca="true" t="shared" si="66" ref="C45:I45">SUM(C16+C18+C29)</f>
        <v>6386608.34</v>
      </c>
      <c r="D45" s="39">
        <f t="shared" si="66"/>
        <v>13082643.65</v>
      </c>
      <c r="E45" s="39">
        <f t="shared" si="66"/>
        <v>9110375</v>
      </c>
      <c r="F45" s="39">
        <f t="shared" si="66"/>
        <v>9081795</v>
      </c>
      <c r="G45" s="39">
        <f t="shared" si="66"/>
        <v>2730031</v>
      </c>
      <c r="H45" s="39">
        <f t="shared" si="66"/>
        <v>0</v>
      </c>
      <c r="I45" s="39">
        <f t="shared" si="66"/>
        <v>0</v>
      </c>
      <c r="J45" s="50">
        <v>22</v>
      </c>
      <c r="K45" s="51" t="s">
        <v>111</v>
      </c>
      <c r="L45" s="39">
        <f aca="true" t="shared" si="67" ref="L45:R45">SUM(L16+L18+L29)</f>
        <v>0</v>
      </c>
      <c r="M45" s="39">
        <f t="shared" si="67"/>
        <v>0</v>
      </c>
      <c r="N45" s="39">
        <f t="shared" si="67"/>
        <v>0</v>
      </c>
      <c r="O45" s="39">
        <f t="shared" si="67"/>
        <v>0</v>
      </c>
      <c r="P45" s="39">
        <f t="shared" si="67"/>
        <v>0</v>
      </c>
      <c r="Q45" s="39">
        <f t="shared" si="67"/>
        <v>0</v>
      </c>
      <c r="R45" s="39">
        <f t="shared" si="67"/>
        <v>0</v>
      </c>
      <c r="S45" s="50">
        <v>22</v>
      </c>
      <c r="T45" s="51" t="s">
        <v>111</v>
      </c>
      <c r="U45" s="39">
        <f aca="true" t="shared" si="68" ref="U45:AA45">SUM(U16+U18+U29)</f>
        <v>0</v>
      </c>
      <c r="V45" s="39">
        <f t="shared" si="68"/>
        <v>0</v>
      </c>
      <c r="W45" s="39">
        <f t="shared" si="68"/>
        <v>0</v>
      </c>
      <c r="X45" s="39">
        <f t="shared" si="68"/>
        <v>0</v>
      </c>
      <c r="Y45" s="39">
        <f t="shared" si="68"/>
        <v>0</v>
      </c>
      <c r="Z45" s="39">
        <f t="shared" si="68"/>
        <v>0</v>
      </c>
      <c r="AA45" s="39">
        <f t="shared" si="68"/>
        <v>0</v>
      </c>
      <c r="AB45" s="50">
        <v>22</v>
      </c>
      <c r="AC45" s="51" t="s">
        <v>111</v>
      </c>
      <c r="AD45" s="39">
        <f aca="true" t="shared" si="69" ref="AD45:AJ45">SUM(AD16+AD18+AD29)</f>
        <v>0</v>
      </c>
      <c r="AE45" s="39">
        <f t="shared" si="69"/>
        <v>0</v>
      </c>
      <c r="AF45" s="39">
        <f t="shared" si="69"/>
        <v>0</v>
      </c>
      <c r="AG45" s="39">
        <f t="shared" si="69"/>
        <v>0</v>
      </c>
      <c r="AH45" s="39">
        <f t="shared" si="69"/>
        <v>0</v>
      </c>
      <c r="AI45" s="39">
        <f t="shared" si="69"/>
        <v>0</v>
      </c>
      <c r="AJ45" s="39">
        <f t="shared" si="69"/>
        <v>0</v>
      </c>
      <c r="AK45" s="50">
        <v>22</v>
      </c>
      <c r="AL45" s="51" t="s">
        <v>111</v>
      </c>
      <c r="AM45" s="39">
        <f aca="true" t="shared" si="70" ref="AM45:AS45">SUM(AM16+AM18+AM29)</f>
        <v>0</v>
      </c>
      <c r="AN45" s="39">
        <f t="shared" si="70"/>
        <v>0</v>
      </c>
      <c r="AO45" s="39">
        <f t="shared" si="70"/>
        <v>0</v>
      </c>
      <c r="AP45" s="39">
        <f t="shared" si="70"/>
        <v>0</v>
      </c>
      <c r="AQ45" s="39">
        <f t="shared" si="70"/>
        <v>0</v>
      </c>
      <c r="AR45" s="39">
        <f t="shared" si="70"/>
        <v>0</v>
      </c>
      <c r="AS45" s="39">
        <f t="shared" si="70"/>
        <v>0</v>
      </c>
      <c r="AT45" s="50">
        <v>22</v>
      </c>
      <c r="AU45" s="51" t="s">
        <v>111</v>
      </c>
      <c r="AV45" s="39">
        <f>SUM(AV16+AV18+AV29)</f>
        <v>0</v>
      </c>
      <c r="AW45" s="39">
        <f>SUM(AW16+AW18+AW29)</f>
        <v>0</v>
      </c>
      <c r="AX45" s="39">
        <f>SUM(AX16+AX18+AX29)</f>
        <v>0</v>
      </c>
      <c r="AY45" s="39">
        <f>SUM(AY16+AY18+AY29)</f>
        <v>0</v>
      </c>
    </row>
    <row r="46" spans="1:51" s="52" customFormat="1" ht="19.5" customHeight="1">
      <c r="A46" s="50">
        <v>23</v>
      </c>
      <c r="B46" s="51" t="s">
        <v>112</v>
      </c>
      <c r="C46" s="39">
        <f aca="true" t="shared" si="71" ref="C46:I46">SUM(C21+C23)</f>
        <v>1913438.25</v>
      </c>
      <c r="D46" s="39">
        <f t="shared" si="71"/>
        <v>3719141</v>
      </c>
      <c r="E46" s="39">
        <f t="shared" si="71"/>
        <v>3684041</v>
      </c>
      <c r="F46" s="39">
        <f t="shared" si="71"/>
        <v>3684041</v>
      </c>
      <c r="G46" s="39">
        <f t="shared" si="71"/>
        <v>4867880</v>
      </c>
      <c r="H46" s="39">
        <f t="shared" si="71"/>
        <v>5041123.93</v>
      </c>
      <c r="I46" s="39">
        <f t="shared" si="71"/>
        <v>5014029</v>
      </c>
      <c r="J46" s="50">
        <v>23</v>
      </c>
      <c r="K46" s="51" t="s">
        <v>112</v>
      </c>
      <c r="L46" s="39">
        <f aca="true" t="shared" si="72" ref="L46:R46">SUM(L21+L23)</f>
        <v>4341329</v>
      </c>
      <c r="M46" s="39">
        <f t="shared" si="72"/>
        <v>3394749</v>
      </c>
      <c r="N46" s="39">
        <f t="shared" si="72"/>
        <v>2073996.75</v>
      </c>
      <c r="O46" s="39">
        <f t="shared" si="72"/>
        <v>0</v>
      </c>
      <c r="P46" s="39">
        <f t="shared" si="72"/>
        <v>0</v>
      </c>
      <c r="Q46" s="39">
        <f t="shared" si="72"/>
        <v>0</v>
      </c>
      <c r="R46" s="39">
        <f t="shared" si="72"/>
        <v>0</v>
      </c>
      <c r="S46" s="50">
        <v>23</v>
      </c>
      <c r="T46" s="51" t="s">
        <v>112</v>
      </c>
      <c r="U46" s="39">
        <f aca="true" t="shared" si="73" ref="U46:AA46">SUM(U21+U23)</f>
        <v>0</v>
      </c>
      <c r="V46" s="39">
        <f t="shared" si="73"/>
        <v>0</v>
      </c>
      <c r="W46" s="39">
        <f t="shared" si="73"/>
        <v>0</v>
      </c>
      <c r="X46" s="39">
        <f t="shared" si="73"/>
        <v>0</v>
      </c>
      <c r="Y46" s="39">
        <f t="shared" si="73"/>
        <v>0</v>
      </c>
      <c r="Z46" s="39">
        <f t="shared" si="73"/>
        <v>0</v>
      </c>
      <c r="AA46" s="39">
        <f t="shared" si="73"/>
        <v>0</v>
      </c>
      <c r="AB46" s="50">
        <v>23</v>
      </c>
      <c r="AC46" s="51" t="s">
        <v>112</v>
      </c>
      <c r="AD46" s="39">
        <f aca="true" t="shared" si="74" ref="AD46:AJ46">SUM(AD21+AD23)</f>
        <v>0</v>
      </c>
      <c r="AE46" s="39">
        <f t="shared" si="74"/>
        <v>0</v>
      </c>
      <c r="AF46" s="39">
        <f t="shared" si="74"/>
        <v>0</v>
      </c>
      <c r="AG46" s="39">
        <f t="shared" si="74"/>
        <v>0</v>
      </c>
      <c r="AH46" s="39">
        <f t="shared" si="74"/>
        <v>0</v>
      </c>
      <c r="AI46" s="39">
        <f t="shared" si="74"/>
        <v>0</v>
      </c>
      <c r="AJ46" s="39">
        <f t="shared" si="74"/>
        <v>0</v>
      </c>
      <c r="AK46" s="50">
        <v>23</v>
      </c>
      <c r="AL46" s="51" t="s">
        <v>112</v>
      </c>
      <c r="AM46" s="39">
        <f aca="true" t="shared" si="75" ref="AM46:AS46">SUM(AM21+AM23)</f>
        <v>0</v>
      </c>
      <c r="AN46" s="39">
        <f t="shared" si="75"/>
        <v>0</v>
      </c>
      <c r="AO46" s="39">
        <f t="shared" si="75"/>
        <v>0</v>
      </c>
      <c r="AP46" s="39">
        <f t="shared" si="75"/>
        <v>0</v>
      </c>
      <c r="AQ46" s="39">
        <f t="shared" si="75"/>
        <v>0</v>
      </c>
      <c r="AR46" s="39">
        <f t="shared" si="75"/>
        <v>0</v>
      </c>
      <c r="AS46" s="39">
        <f t="shared" si="75"/>
        <v>0</v>
      </c>
      <c r="AT46" s="50">
        <v>23</v>
      </c>
      <c r="AU46" s="51" t="s">
        <v>112</v>
      </c>
      <c r="AV46" s="39">
        <f>SUM(AV21+AV23)</f>
        <v>0</v>
      </c>
      <c r="AW46" s="39">
        <f>SUM(AW21+AW23)</f>
        <v>0</v>
      </c>
      <c r="AX46" s="39">
        <f>SUM(AX21+AX23)</f>
        <v>0</v>
      </c>
      <c r="AY46" s="39">
        <f>SUM(AY21+AY23)</f>
        <v>0</v>
      </c>
    </row>
    <row r="47" spans="1:11" s="12" customFormat="1" ht="14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12" customFormat="1" ht="14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="14" customFormat="1" ht="15.75">
      <c r="A49" s="13"/>
    </row>
    <row r="50" s="14" customFormat="1" ht="15.75">
      <c r="A50" s="13"/>
    </row>
    <row r="51" s="14" customFormat="1" ht="15.75">
      <c r="A51" s="13"/>
    </row>
    <row r="52" s="14" customFormat="1" ht="15.75">
      <c r="A52" s="13"/>
    </row>
  </sheetData>
  <sheetProtection/>
  <mergeCells count="12">
    <mergeCell ref="A25:I25"/>
    <mergeCell ref="J25:R25"/>
    <mergeCell ref="S25:AA25"/>
    <mergeCell ref="AB25:AJ25"/>
    <mergeCell ref="AK25:AS25"/>
    <mergeCell ref="AT25:AY25"/>
    <mergeCell ref="A3:I3"/>
    <mergeCell ref="J3:R3"/>
    <mergeCell ref="S3:AA3"/>
    <mergeCell ref="AB3:AJ3"/>
    <mergeCell ref="AK3:AS3"/>
    <mergeCell ref="AT3:AY3"/>
  </mergeCells>
  <printOptions/>
  <pageMargins left="0.2298611111111111" right="0.19652777777777777" top="0.5701388888888889" bottom="0.579861111111111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8"/>
  <sheetViews>
    <sheetView zoomScalePageLayoutView="0" workbookViewId="0" topLeftCell="A241">
      <selection activeCell="J61" sqref="J61:J62"/>
    </sheetView>
  </sheetViews>
  <sheetFormatPr defaultColWidth="9.140625" defaultRowHeight="12.75"/>
  <cols>
    <col min="1" max="1" width="43.57421875" style="15" customWidth="1"/>
    <col min="2" max="2" width="16.57421875" style="11" customWidth="1"/>
    <col min="3" max="4" width="5.7109375" style="15" customWidth="1"/>
    <col min="5" max="5" width="10.8515625" style="15" customWidth="1"/>
    <col min="6" max="6" width="9.8515625" style="15" customWidth="1"/>
    <col min="7" max="9" width="8.8515625" style="15" customWidth="1"/>
    <col min="10" max="10" width="9.8515625" style="15" customWidth="1"/>
    <col min="11" max="40" width="8.8515625" style="15" customWidth="1"/>
    <col min="41" max="41" width="10.8515625" style="15" customWidth="1"/>
    <col min="42" max="42" width="10.140625" style="15" customWidth="1"/>
    <col min="43" max="16384" width="9.140625" style="15" customWidth="1"/>
  </cols>
  <sheetData>
    <row r="1" ht="18" customHeight="1">
      <c r="L1" s="16" t="s">
        <v>189</v>
      </c>
    </row>
    <row r="2" spans="1:12" ht="18" customHeight="1">
      <c r="A2" s="4" t="s">
        <v>186</v>
      </c>
      <c r="L2" s="16" t="s">
        <v>188</v>
      </c>
    </row>
    <row r="3" spans="1:12" s="17" customFormat="1" ht="12.75" customHeight="1">
      <c r="A3" s="97" t="s">
        <v>113</v>
      </c>
      <c r="B3" s="98" t="s">
        <v>114</v>
      </c>
      <c r="C3" s="99" t="s">
        <v>115</v>
      </c>
      <c r="D3" s="99"/>
      <c r="E3" s="98" t="s">
        <v>116</v>
      </c>
      <c r="F3" s="100" t="s">
        <v>117</v>
      </c>
      <c r="G3" s="100" t="s">
        <v>118</v>
      </c>
      <c r="H3" s="100" t="s">
        <v>119</v>
      </c>
      <c r="I3" s="100" t="s">
        <v>120</v>
      </c>
      <c r="J3" s="100" t="s">
        <v>121</v>
      </c>
      <c r="K3" s="100" t="s">
        <v>122</v>
      </c>
      <c r="L3" s="99" t="s">
        <v>123</v>
      </c>
    </row>
    <row r="4" spans="1:12" s="11" customFormat="1" ht="27.75" customHeight="1">
      <c r="A4" s="97"/>
      <c r="B4" s="98"/>
      <c r="C4" s="18" t="s">
        <v>124</v>
      </c>
      <c r="D4" s="18" t="s">
        <v>125</v>
      </c>
      <c r="E4" s="98"/>
      <c r="F4" s="100"/>
      <c r="G4" s="100"/>
      <c r="H4" s="100"/>
      <c r="I4" s="100"/>
      <c r="J4" s="100"/>
      <c r="K4" s="100"/>
      <c r="L4" s="99"/>
    </row>
    <row r="5" spans="1:12" s="19" customFormat="1" ht="15" customHeight="1">
      <c r="A5" s="101" t="s">
        <v>126</v>
      </c>
      <c r="B5" s="101"/>
      <c r="C5" s="101"/>
      <c r="D5" s="101"/>
      <c r="E5" s="102">
        <f aca="true" t="shared" si="0" ref="E5:L5">+E7+E8</f>
        <v>111123790</v>
      </c>
      <c r="F5" s="47">
        <f>SUM(F7,F8)</f>
        <v>3697694</v>
      </c>
      <c r="G5" s="102">
        <f>SUM(G7:G9)</f>
        <v>5139800</v>
      </c>
      <c r="H5" s="47">
        <f>SUM(H7,H8)</f>
        <v>2263800</v>
      </c>
      <c r="I5" s="102">
        <f t="shared" si="0"/>
        <v>1777700</v>
      </c>
      <c r="J5" s="102">
        <f t="shared" si="0"/>
        <v>1722900</v>
      </c>
      <c r="K5" s="102">
        <f t="shared" si="0"/>
        <v>1673000</v>
      </c>
      <c r="L5" s="102">
        <f t="shared" si="0"/>
        <v>1619700</v>
      </c>
    </row>
    <row r="6" spans="1:12" s="19" customFormat="1" ht="15" customHeight="1">
      <c r="A6" s="101"/>
      <c r="B6" s="101"/>
      <c r="C6" s="101"/>
      <c r="D6" s="101"/>
      <c r="E6" s="102"/>
      <c r="F6" s="47">
        <f>SUM(F9)</f>
        <v>68734000</v>
      </c>
      <c r="G6" s="102"/>
      <c r="H6" s="47">
        <f>SUM(H9)</f>
        <v>3600000</v>
      </c>
      <c r="I6" s="102"/>
      <c r="J6" s="102"/>
      <c r="K6" s="102"/>
      <c r="L6" s="102"/>
    </row>
    <row r="7" spans="1:12" s="20" customFormat="1" ht="15" customHeight="1">
      <c r="A7" s="103" t="s">
        <v>127</v>
      </c>
      <c r="B7" s="103"/>
      <c r="C7" s="103"/>
      <c r="D7" s="103"/>
      <c r="E7" s="38">
        <f aca="true" t="shared" si="1" ref="E7:L7">+E12+E25+E45</f>
        <v>262200</v>
      </c>
      <c r="F7" s="38">
        <f t="shared" si="1"/>
        <v>119994</v>
      </c>
      <c r="G7" s="38">
        <f t="shared" si="1"/>
        <v>116400</v>
      </c>
      <c r="H7" s="38">
        <f t="shared" si="1"/>
        <v>38500</v>
      </c>
      <c r="I7" s="38">
        <f t="shared" si="1"/>
        <v>36200</v>
      </c>
      <c r="J7" s="38">
        <f t="shared" si="1"/>
        <v>32700</v>
      </c>
      <c r="K7" s="38">
        <f t="shared" si="1"/>
        <v>32500</v>
      </c>
      <c r="L7" s="38">
        <f t="shared" si="1"/>
        <v>32100</v>
      </c>
    </row>
    <row r="8" spans="1:12" s="20" customFormat="1" ht="15" customHeight="1">
      <c r="A8" s="103" t="s">
        <v>128</v>
      </c>
      <c r="B8" s="103"/>
      <c r="C8" s="103"/>
      <c r="D8" s="103"/>
      <c r="E8" s="104">
        <f>+E13+E35</f>
        <v>110861590</v>
      </c>
      <c r="F8" s="38">
        <f>SUM(F13,F35)</f>
        <v>3577700</v>
      </c>
      <c r="G8" s="38">
        <f>SUM(G13,G35)</f>
        <v>4391400</v>
      </c>
      <c r="H8" s="38">
        <f>SUM(H13,H35)</f>
        <v>2225300</v>
      </c>
      <c r="I8" s="104">
        <f>+I13+I35</f>
        <v>1741500</v>
      </c>
      <c r="J8" s="104">
        <f>+J13+J35</f>
        <v>1690200</v>
      </c>
      <c r="K8" s="104">
        <f>+K13+K35</f>
        <v>1640500</v>
      </c>
      <c r="L8" s="104">
        <f>+L13+L35</f>
        <v>1587600</v>
      </c>
    </row>
    <row r="9" spans="1:12" s="20" customFormat="1" ht="15" customHeight="1">
      <c r="A9" s="103"/>
      <c r="B9" s="103"/>
      <c r="C9" s="103"/>
      <c r="D9" s="103"/>
      <c r="E9" s="104"/>
      <c r="F9" s="38">
        <f>SUM(F11,F36)</f>
        <v>68734000</v>
      </c>
      <c r="G9" s="38">
        <f>SUM(G36)</f>
        <v>632000</v>
      </c>
      <c r="H9" s="70">
        <f>SUM(H11)</f>
        <v>3600000</v>
      </c>
      <c r="I9" s="104"/>
      <c r="J9" s="104"/>
      <c r="K9" s="104"/>
      <c r="L9" s="104"/>
    </row>
    <row r="10" spans="1:12" s="21" customFormat="1" ht="15" customHeight="1">
      <c r="A10" s="105" t="s">
        <v>129</v>
      </c>
      <c r="B10" s="105"/>
      <c r="C10" s="105"/>
      <c r="D10" s="105"/>
      <c r="E10" s="106">
        <f>SUM(E12:E14)</f>
        <v>81388011</v>
      </c>
      <c r="F10" s="71">
        <f>SUM(F12,F13)</f>
        <v>1127694</v>
      </c>
      <c r="G10" s="106">
        <f>SUM(G12:G14)</f>
        <v>722000</v>
      </c>
      <c r="H10" s="71">
        <f>SUM(H12,H13)</f>
        <v>500000</v>
      </c>
      <c r="I10" s="106">
        <f>+I12+I13</f>
        <v>0</v>
      </c>
      <c r="J10" s="106">
        <f>+J12+J13</f>
        <v>0</v>
      </c>
      <c r="K10" s="106">
        <f>+K12+K13</f>
        <v>0</v>
      </c>
      <c r="L10" s="106">
        <f>+L12+L13</f>
        <v>0</v>
      </c>
    </row>
    <row r="11" spans="1:12" s="21" customFormat="1" ht="15" customHeight="1">
      <c r="A11" s="105"/>
      <c r="B11" s="105"/>
      <c r="C11" s="105"/>
      <c r="D11" s="105"/>
      <c r="E11" s="106"/>
      <c r="F11" s="71">
        <f>SUM(F14)</f>
        <v>68400000</v>
      </c>
      <c r="G11" s="106"/>
      <c r="H11" s="71">
        <f>SUM(H14)</f>
        <v>3600000</v>
      </c>
      <c r="I11" s="106"/>
      <c r="J11" s="106"/>
      <c r="K11" s="106"/>
      <c r="L11" s="106"/>
    </row>
    <row r="12" spans="1:12" s="20" customFormat="1" ht="15" customHeight="1">
      <c r="A12" s="103" t="s">
        <v>127</v>
      </c>
      <c r="B12" s="103"/>
      <c r="C12" s="103"/>
      <c r="D12" s="103"/>
      <c r="E12" s="38">
        <f aca="true" t="shared" si="2" ref="E12:L12">+E17</f>
        <v>77000</v>
      </c>
      <c r="F12" s="38">
        <f t="shared" si="2"/>
        <v>27694</v>
      </c>
      <c r="G12" s="38">
        <f t="shared" si="2"/>
        <v>22000</v>
      </c>
      <c r="H12" s="38">
        <f t="shared" si="2"/>
        <v>0</v>
      </c>
      <c r="I12" s="38">
        <f t="shared" si="2"/>
        <v>0</v>
      </c>
      <c r="J12" s="38">
        <f t="shared" si="2"/>
        <v>0</v>
      </c>
      <c r="K12" s="38">
        <f t="shared" si="2"/>
        <v>0</v>
      </c>
      <c r="L12" s="38">
        <f t="shared" si="2"/>
        <v>0</v>
      </c>
    </row>
    <row r="13" spans="1:12" s="20" customFormat="1" ht="15" customHeight="1">
      <c r="A13" s="103" t="s">
        <v>128</v>
      </c>
      <c r="B13" s="103"/>
      <c r="C13" s="103"/>
      <c r="D13" s="103"/>
      <c r="E13" s="104">
        <f>+E19</f>
        <v>81311011</v>
      </c>
      <c r="F13" s="38">
        <f>SUM(F19)</f>
        <v>1100000</v>
      </c>
      <c r="G13" s="104">
        <f>SUM(G19)</f>
        <v>700000</v>
      </c>
      <c r="H13" s="38">
        <f>SUM(H19)</f>
        <v>500000</v>
      </c>
      <c r="I13" s="104">
        <f>+I19</f>
        <v>0</v>
      </c>
      <c r="J13" s="104">
        <f>+J19</f>
        <v>0</v>
      </c>
      <c r="K13" s="104">
        <f>+K19</f>
        <v>0</v>
      </c>
      <c r="L13" s="104">
        <f>+L19</f>
        <v>0</v>
      </c>
    </row>
    <row r="14" spans="1:12" s="20" customFormat="1" ht="15" customHeight="1">
      <c r="A14" s="103"/>
      <c r="B14" s="103"/>
      <c r="C14" s="103"/>
      <c r="D14" s="103"/>
      <c r="E14" s="104"/>
      <c r="F14" s="38">
        <f>SUM(F20)</f>
        <v>68400000</v>
      </c>
      <c r="G14" s="104"/>
      <c r="H14" s="38">
        <f>SUM(H20)</f>
        <v>3600000</v>
      </c>
      <c r="I14" s="104"/>
      <c r="J14" s="104"/>
      <c r="K14" s="104"/>
      <c r="L14" s="104"/>
    </row>
    <row r="15" spans="1:12" s="21" customFormat="1" ht="18" customHeight="1">
      <c r="A15" s="107" t="s">
        <v>130</v>
      </c>
      <c r="B15" s="107"/>
      <c r="C15" s="107"/>
      <c r="D15" s="107"/>
      <c r="E15" s="106">
        <f aca="true" t="shared" si="3" ref="E15:L15">+E17+E19</f>
        <v>81388011</v>
      </c>
      <c r="F15" s="71">
        <f>SUM(F17,F19)</f>
        <v>1127694</v>
      </c>
      <c r="G15" s="106">
        <f t="shared" si="3"/>
        <v>722000</v>
      </c>
      <c r="H15" s="71">
        <f>SUM(H17,H19)</f>
        <v>500000</v>
      </c>
      <c r="I15" s="106">
        <f t="shared" si="3"/>
        <v>0</v>
      </c>
      <c r="J15" s="106">
        <f t="shared" si="3"/>
        <v>0</v>
      </c>
      <c r="K15" s="106">
        <f t="shared" si="3"/>
        <v>0</v>
      </c>
      <c r="L15" s="106">
        <f t="shared" si="3"/>
        <v>0</v>
      </c>
    </row>
    <row r="16" spans="1:12" s="21" customFormat="1" ht="18" customHeight="1">
      <c r="A16" s="107"/>
      <c r="B16" s="107"/>
      <c r="C16" s="107"/>
      <c r="D16" s="107"/>
      <c r="E16" s="106"/>
      <c r="F16" s="71">
        <f>SUM(F20)</f>
        <v>68400000</v>
      </c>
      <c r="G16" s="106"/>
      <c r="H16" s="71">
        <f>SUM(H20)</f>
        <v>3600000</v>
      </c>
      <c r="I16" s="106"/>
      <c r="J16" s="106"/>
      <c r="K16" s="106"/>
      <c r="L16" s="106"/>
    </row>
    <row r="17" spans="1:12" s="20" customFormat="1" ht="15" customHeight="1">
      <c r="A17" s="103" t="s">
        <v>131</v>
      </c>
      <c r="B17" s="103"/>
      <c r="C17" s="103"/>
      <c r="D17" s="103"/>
      <c r="E17" s="38">
        <f aca="true" t="shared" si="4" ref="E17:L17">+E18</f>
        <v>77000</v>
      </c>
      <c r="F17" s="38">
        <f t="shared" si="4"/>
        <v>27694</v>
      </c>
      <c r="G17" s="38">
        <f t="shared" si="4"/>
        <v>22000</v>
      </c>
      <c r="H17" s="38">
        <f t="shared" si="4"/>
        <v>0</v>
      </c>
      <c r="I17" s="38">
        <f t="shared" si="4"/>
        <v>0</v>
      </c>
      <c r="J17" s="38">
        <f t="shared" si="4"/>
        <v>0</v>
      </c>
      <c r="K17" s="38">
        <f t="shared" si="4"/>
        <v>0</v>
      </c>
      <c r="L17" s="38">
        <f t="shared" si="4"/>
        <v>0</v>
      </c>
    </row>
    <row r="18" spans="1:12" s="20" customFormat="1" ht="41.25" customHeight="1">
      <c r="A18" s="72" t="s">
        <v>132</v>
      </c>
      <c r="B18" s="73" t="s">
        <v>133</v>
      </c>
      <c r="C18" s="46">
        <v>2010</v>
      </c>
      <c r="D18" s="74">
        <v>2012</v>
      </c>
      <c r="E18" s="44">
        <v>77000</v>
      </c>
      <c r="F18" s="44">
        <v>27694</v>
      </c>
      <c r="G18" s="37">
        <v>22000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</row>
    <row r="19" spans="1:12" s="20" customFormat="1" ht="15" customHeight="1">
      <c r="A19" s="103" t="s">
        <v>134</v>
      </c>
      <c r="B19" s="103"/>
      <c r="C19" s="103"/>
      <c r="D19" s="103"/>
      <c r="E19" s="104">
        <f>+E21</f>
        <v>81311011</v>
      </c>
      <c r="F19" s="38">
        <f>SUM(F21)</f>
        <v>1100000</v>
      </c>
      <c r="G19" s="104">
        <f aca="true" t="shared" si="5" ref="G19:L19">SUM(G21:G22)</f>
        <v>700000</v>
      </c>
      <c r="H19" s="38">
        <f>SUM(H21)</f>
        <v>500000</v>
      </c>
      <c r="I19" s="104">
        <f t="shared" si="5"/>
        <v>0</v>
      </c>
      <c r="J19" s="104">
        <f t="shared" si="5"/>
        <v>0</v>
      </c>
      <c r="K19" s="104">
        <f t="shared" si="5"/>
        <v>0</v>
      </c>
      <c r="L19" s="104">
        <f t="shared" si="5"/>
        <v>0</v>
      </c>
    </row>
    <row r="20" spans="1:12" s="20" customFormat="1" ht="15" customHeight="1">
      <c r="A20" s="103"/>
      <c r="B20" s="103"/>
      <c r="C20" s="103"/>
      <c r="D20" s="103"/>
      <c r="E20" s="104"/>
      <c r="F20" s="38">
        <f>SUM(F22)</f>
        <v>68400000</v>
      </c>
      <c r="G20" s="104"/>
      <c r="H20" s="38">
        <f>SUM(H22)</f>
        <v>3600000</v>
      </c>
      <c r="I20" s="104"/>
      <c r="J20" s="104"/>
      <c r="K20" s="104"/>
      <c r="L20" s="104"/>
    </row>
    <row r="21" spans="1:12" s="20" customFormat="1" ht="25.5" customHeight="1">
      <c r="A21" s="108" t="s">
        <v>135</v>
      </c>
      <c r="B21" s="109" t="s">
        <v>136</v>
      </c>
      <c r="C21" s="109">
        <v>2004</v>
      </c>
      <c r="D21" s="109">
        <v>2013</v>
      </c>
      <c r="E21" s="110">
        <v>81311011</v>
      </c>
      <c r="F21" s="44">
        <v>1100000</v>
      </c>
      <c r="G21" s="110">
        <v>700000</v>
      </c>
      <c r="H21" s="44">
        <v>500000</v>
      </c>
      <c r="I21" s="110">
        <v>0</v>
      </c>
      <c r="J21" s="110">
        <v>0</v>
      </c>
      <c r="K21" s="110">
        <v>0</v>
      </c>
      <c r="L21" s="110">
        <v>0</v>
      </c>
    </row>
    <row r="22" spans="1:12" s="20" customFormat="1" ht="25.5" customHeight="1">
      <c r="A22" s="108"/>
      <c r="B22" s="109"/>
      <c r="C22" s="109"/>
      <c r="D22" s="109"/>
      <c r="E22" s="110"/>
      <c r="F22" s="44">
        <v>68400000</v>
      </c>
      <c r="G22" s="110"/>
      <c r="H22" s="30">
        <v>3600000</v>
      </c>
      <c r="I22" s="110"/>
      <c r="J22" s="110"/>
      <c r="K22" s="110"/>
      <c r="L22" s="110"/>
    </row>
    <row r="23" spans="1:12" s="19" customFormat="1" ht="21" customHeight="1">
      <c r="A23" s="111" t="s">
        <v>137</v>
      </c>
      <c r="B23" s="111"/>
      <c r="C23" s="111"/>
      <c r="D23" s="111"/>
      <c r="E23" s="102">
        <f>+E25+E35</f>
        <v>29735779</v>
      </c>
      <c r="F23" s="47">
        <f aca="true" t="shared" si="6" ref="F23:L23">SUM(F25,F35)</f>
        <v>2537600</v>
      </c>
      <c r="G23" s="47">
        <f>SUM(G25,G35)</f>
        <v>3753100</v>
      </c>
      <c r="H23" s="112">
        <f t="shared" si="6"/>
        <v>1731000</v>
      </c>
      <c r="I23" s="102">
        <f t="shared" si="6"/>
        <v>1744900</v>
      </c>
      <c r="J23" s="102">
        <f t="shared" si="6"/>
        <v>1690200</v>
      </c>
      <c r="K23" s="102">
        <f t="shared" si="6"/>
        <v>1640500</v>
      </c>
      <c r="L23" s="102">
        <f t="shared" si="6"/>
        <v>1587600</v>
      </c>
    </row>
    <row r="24" spans="1:12" s="19" customFormat="1" ht="21" customHeight="1">
      <c r="A24" s="111"/>
      <c r="B24" s="111"/>
      <c r="C24" s="111"/>
      <c r="D24" s="111"/>
      <c r="E24" s="102"/>
      <c r="F24" s="47">
        <f>SUM(F36)</f>
        <v>334000</v>
      </c>
      <c r="G24" s="47">
        <f>SUM(G36)</f>
        <v>632000</v>
      </c>
      <c r="H24" s="112"/>
      <c r="I24" s="102"/>
      <c r="J24" s="102"/>
      <c r="K24" s="102"/>
      <c r="L24" s="102"/>
    </row>
    <row r="25" spans="1:12" s="20" customFormat="1" ht="15" customHeight="1">
      <c r="A25" s="103" t="s">
        <v>127</v>
      </c>
      <c r="B25" s="103"/>
      <c r="C25" s="103"/>
      <c r="D25" s="103"/>
      <c r="E25" s="38">
        <f aca="true" t="shared" si="7" ref="E25:L25">SUM(E26,E27,E33,E34)</f>
        <v>185200</v>
      </c>
      <c r="F25" s="38">
        <f t="shared" si="7"/>
        <v>59900</v>
      </c>
      <c r="G25" s="38">
        <f t="shared" si="7"/>
        <v>61700</v>
      </c>
      <c r="H25" s="38">
        <f t="shared" si="7"/>
        <v>5700</v>
      </c>
      <c r="I25" s="38">
        <f t="shared" si="7"/>
        <v>3400</v>
      </c>
      <c r="J25" s="38">
        <f t="shared" si="7"/>
        <v>0</v>
      </c>
      <c r="K25" s="38">
        <f t="shared" si="7"/>
        <v>0</v>
      </c>
      <c r="L25" s="38">
        <f t="shared" si="7"/>
        <v>0</v>
      </c>
    </row>
    <row r="26" spans="1:12" s="20" customFormat="1" ht="27" customHeight="1">
      <c r="A26" s="45" t="s">
        <v>138</v>
      </c>
      <c r="B26" s="46" t="s">
        <v>136</v>
      </c>
      <c r="C26" s="46">
        <v>2011</v>
      </c>
      <c r="D26" s="46">
        <v>2014</v>
      </c>
      <c r="E26" s="44">
        <v>7900</v>
      </c>
      <c r="F26" s="44">
        <v>1900</v>
      </c>
      <c r="G26" s="44">
        <v>2000</v>
      </c>
      <c r="H26" s="37">
        <v>2000</v>
      </c>
      <c r="I26" s="37">
        <v>2000</v>
      </c>
      <c r="J26" s="37">
        <v>0</v>
      </c>
      <c r="K26" s="37">
        <v>0</v>
      </c>
      <c r="L26" s="37">
        <v>0</v>
      </c>
    </row>
    <row r="27" spans="1:12" s="20" customFormat="1" ht="27" customHeight="1">
      <c r="A27" s="31" t="s">
        <v>139</v>
      </c>
      <c r="B27" s="33" t="s">
        <v>136</v>
      </c>
      <c r="C27" s="33">
        <v>2010</v>
      </c>
      <c r="D27" s="33">
        <v>2012</v>
      </c>
      <c r="E27" s="34">
        <v>150000</v>
      </c>
      <c r="F27" s="34">
        <v>50000</v>
      </c>
      <c r="G27" s="34">
        <v>50000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</row>
    <row r="28" spans="1:12" s="20" customFormat="1" ht="9.75" customHeight="1">
      <c r="A28" s="22"/>
      <c r="B28" s="75"/>
      <c r="C28" s="75"/>
      <c r="D28" s="75"/>
      <c r="E28" s="76"/>
      <c r="F28" s="76"/>
      <c r="G28" s="76"/>
      <c r="H28" s="77"/>
      <c r="I28" s="77"/>
      <c r="J28" s="77"/>
      <c r="K28" s="77"/>
      <c r="L28" s="77"/>
    </row>
    <row r="29" spans="1:12" s="20" customFormat="1" ht="9.75" customHeight="1">
      <c r="A29" s="23"/>
      <c r="B29" s="78"/>
      <c r="C29" s="78"/>
      <c r="D29" s="78"/>
      <c r="E29" s="79"/>
      <c r="F29" s="79"/>
      <c r="G29" s="79"/>
      <c r="H29" s="80"/>
      <c r="I29" s="80"/>
      <c r="J29" s="80"/>
      <c r="K29" s="80"/>
      <c r="L29" s="80"/>
    </row>
    <row r="30" spans="1:12" s="24" customFormat="1" ht="12" customHeight="1">
      <c r="A30" s="113" t="s">
        <v>78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</row>
    <row r="31" spans="1:12" s="17" customFormat="1" ht="12.75" customHeight="1">
      <c r="A31" s="114" t="s">
        <v>113</v>
      </c>
      <c r="B31" s="115" t="s">
        <v>114</v>
      </c>
      <c r="C31" s="116" t="s">
        <v>115</v>
      </c>
      <c r="D31" s="116"/>
      <c r="E31" s="115" t="s">
        <v>116</v>
      </c>
      <c r="F31" s="117" t="s">
        <v>117</v>
      </c>
      <c r="G31" s="117" t="s">
        <v>118</v>
      </c>
      <c r="H31" s="117" t="s">
        <v>119</v>
      </c>
      <c r="I31" s="117" t="s">
        <v>120</v>
      </c>
      <c r="J31" s="117" t="s">
        <v>121</v>
      </c>
      <c r="K31" s="117" t="s">
        <v>122</v>
      </c>
      <c r="L31" s="116" t="s">
        <v>123</v>
      </c>
    </row>
    <row r="32" spans="1:12" s="11" customFormat="1" ht="27.75" customHeight="1">
      <c r="A32" s="114"/>
      <c r="B32" s="115"/>
      <c r="C32" s="81" t="s">
        <v>124</v>
      </c>
      <c r="D32" s="81" t="s">
        <v>125</v>
      </c>
      <c r="E32" s="115"/>
      <c r="F32" s="117"/>
      <c r="G32" s="117"/>
      <c r="H32" s="117"/>
      <c r="I32" s="117"/>
      <c r="J32" s="117"/>
      <c r="K32" s="117"/>
      <c r="L32" s="116"/>
    </row>
    <row r="33" spans="1:12" s="20" customFormat="1" ht="63" customHeight="1">
      <c r="A33" s="32" t="s">
        <v>140</v>
      </c>
      <c r="B33" s="82" t="s">
        <v>136</v>
      </c>
      <c r="C33" s="82">
        <v>2010</v>
      </c>
      <c r="D33" s="82">
        <v>2012</v>
      </c>
      <c r="E33" s="30">
        <v>16500</v>
      </c>
      <c r="F33" s="30">
        <v>6000</v>
      </c>
      <c r="G33" s="30">
        <v>6000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</row>
    <row r="34" spans="1:12" s="20" customFormat="1" ht="39" customHeight="1">
      <c r="A34" s="45" t="s">
        <v>141</v>
      </c>
      <c r="B34" s="46" t="s">
        <v>136</v>
      </c>
      <c r="C34" s="46">
        <v>2010</v>
      </c>
      <c r="D34" s="46">
        <v>2013</v>
      </c>
      <c r="E34" s="44">
        <v>10800</v>
      </c>
      <c r="F34" s="44">
        <v>2000</v>
      </c>
      <c r="G34" s="44">
        <v>3700</v>
      </c>
      <c r="H34" s="37">
        <v>3700</v>
      </c>
      <c r="I34" s="37">
        <v>1400</v>
      </c>
      <c r="J34" s="37">
        <v>0</v>
      </c>
      <c r="K34" s="37">
        <v>0</v>
      </c>
      <c r="L34" s="37">
        <v>0</v>
      </c>
    </row>
    <row r="35" spans="1:12" s="20" customFormat="1" ht="15" customHeight="1">
      <c r="A35" s="103" t="s">
        <v>128</v>
      </c>
      <c r="B35" s="103"/>
      <c r="C35" s="103"/>
      <c r="D35" s="103"/>
      <c r="E35" s="104">
        <f aca="true" t="shared" si="8" ref="E35:L35">SUM(E37,E39,E41,E43)</f>
        <v>29550579</v>
      </c>
      <c r="F35" s="38">
        <f t="shared" si="8"/>
        <v>2477700</v>
      </c>
      <c r="G35" s="38">
        <f t="shared" si="8"/>
        <v>3691400</v>
      </c>
      <c r="H35" s="104">
        <f t="shared" si="8"/>
        <v>1725300</v>
      </c>
      <c r="I35" s="104">
        <f t="shared" si="8"/>
        <v>1741500</v>
      </c>
      <c r="J35" s="104">
        <f t="shared" si="8"/>
        <v>1690200</v>
      </c>
      <c r="K35" s="104">
        <f t="shared" si="8"/>
        <v>1640500</v>
      </c>
      <c r="L35" s="104">
        <f t="shared" si="8"/>
        <v>1587600</v>
      </c>
    </row>
    <row r="36" spans="1:12" s="20" customFormat="1" ht="15" customHeight="1">
      <c r="A36" s="103"/>
      <c r="B36" s="103"/>
      <c r="C36" s="103"/>
      <c r="D36" s="103"/>
      <c r="E36" s="104"/>
      <c r="F36" s="38">
        <v>334000</v>
      </c>
      <c r="G36" s="38">
        <v>632000</v>
      </c>
      <c r="H36" s="104"/>
      <c r="I36" s="104"/>
      <c r="J36" s="104"/>
      <c r="K36" s="104"/>
      <c r="L36" s="104"/>
    </row>
    <row r="37" spans="1:12" s="20" customFormat="1" ht="18" customHeight="1">
      <c r="A37" s="108" t="s">
        <v>142</v>
      </c>
      <c r="B37" s="109" t="s">
        <v>136</v>
      </c>
      <c r="C37" s="109">
        <v>2009</v>
      </c>
      <c r="D37" s="109">
        <v>2012</v>
      </c>
      <c r="E37" s="110">
        <v>1230000</v>
      </c>
      <c r="F37" s="118">
        <v>454400</v>
      </c>
      <c r="G37" s="44">
        <v>420000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s="20" customFormat="1" ht="18" customHeight="1">
      <c r="A38" s="108"/>
      <c r="B38" s="109"/>
      <c r="C38" s="109"/>
      <c r="D38" s="109"/>
      <c r="E38" s="110"/>
      <c r="F38" s="119"/>
      <c r="G38" s="44" t="s">
        <v>143</v>
      </c>
      <c r="H38" s="110"/>
      <c r="I38" s="110"/>
      <c r="J38" s="110"/>
      <c r="K38" s="110"/>
      <c r="L38" s="110"/>
    </row>
    <row r="39" spans="1:12" s="20" customFormat="1" ht="18" customHeight="1">
      <c r="A39" s="108" t="s">
        <v>183</v>
      </c>
      <c r="B39" s="109" t="s">
        <v>136</v>
      </c>
      <c r="C39" s="109">
        <v>2009</v>
      </c>
      <c r="D39" s="109">
        <v>2012</v>
      </c>
      <c r="E39" s="110">
        <v>1084000</v>
      </c>
      <c r="F39" s="118">
        <v>340600</v>
      </c>
      <c r="G39" s="44">
        <v>377400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</row>
    <row r="40" spans="1:12" s="20" customFormat="1" ht="18" customHeight="1">
      <c r="A40" s="108"/>
      <c r="B40" s="109"/>
      <c r="C40" s="109"/>
      <c r="D40" s="109"/>
      <c r="E40" s="110"/>
      <c r="F40" s="119"/>
      <c r="G40" s="44" t="s">
        <v>184</v>
      </c>
      <c r="H40" s="110"/>
      <c r="I40" s="110"/>
      <c r="J40" s="110"/>
      <c r="K40" s="110"/>
      <c r="L40" s="110"/>
    </row>
    <row r="41" spans="1:12" s="20" customFormat="1" ht="18" customHeight="1">
      <c r="A41" s="108" t="s">
        <v>144</v>
      </c>
      <c r="B41" s="109" t="s">
        <v>136</v>
      </c>
      <c r="C41" s="109">
        <v>2010</v>
      </c>
      <c r="D41" s="109">
        <v>2012</v>
      </c>
      <c r="E41" s="110">
        <v>3456000</v>
      </c>
      <c r="F41" s="44">
        <v>1000000</v>
      </c>
      <c r="G41" s="118">
        <v>2122000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</row>
    <row r="42" spans="1:12" s="20" customFormat="1" ht="18" customHeight="1">
      <c r="A42" s="108"/>
      <c r="B42" s="109"/>
      <c r="C42" s="109"/>
      <c r="D42" s="109"/>
      <c r="E42" s="110"/>
      <c r="F42" s="44" t="s">
        <v>145</v>
      </c>
      <c r="G42" s="121"/>
      <c r="H42" s="110"/>
      <c r="I42" s="110"/>
      <c r="J42" s="110"/>
      <c r="K42" s="110"/>
      <c r="L42" s="110"/>
    </row>
    <row r="43" spans="1:13" s="20" customFormat="1" ht="39" customHeight="1">
      <c r="A43" s="45" t="s">
        <v>146</v>
      </c>
      <c r="B43" s="46" t="s">
        <v>136</v>
      </c>
      <c r="C43" s="46">
        <v>2004</v>
      </c>
      <c r="D43" s="46">
        <v>2027</v>
      </c>
      <c r="E43" s="44">
        <v>23780579</v>
      </c>
      <c r="F43" s="44">
        <v>682700</v>
      </c>
      <c r="G43" s="44">
        <v>772000</v>
      </c>
      <c r="H43" s="44">
        <v>1725300</v>
      </c>
      <c r="I43" s="44">
        <v>1741500</v>
      </c>
      <c r="J43" s="44">
        <v>1690200</v>
      </c>
      <c r="K43" s="37">
        <v>1640500</v>
      </c>
      <c r="L43" s="37">
        <v>1587600</v>
      </c>
      <c r="M43" s="25"/>
    </row>
    <row r="44" spans="1:12" s="19" customFormat="1" ht="18" customHeight="1">
      <c r="A44" s="120" t="s">
        <v>147</v>
      </c>
      <c r="B44" s="120"/>
      <c r="C44" s="120"/>
      <c r="D44" s="120"/>
      <c r="E44" s="84">
        <f aca="true" t="shared" si="9" ref="E44:L44">+E45</f>
        <v>0</v>
      </c>
      <c r="F44" s="84">
        <f t="shared" si="9"/>
        <v>32400</v>
      </c>
      <c r="G44" s="84">
        <f t="shared" si="9"/>
        <v>32700</v>
      </c>
      <c r="H44" s="84">
        <f t="shared" si="9"/>
        <v>32800</v>
      </c>
      <c r="I44" s="84">
        <f t="shared" si="9"/>
        <v>32800</v>
      </c>
      <c r="J44" s="84">
        <f t="shared" si="9"/>
        <v>32700</v>
      </c>
      <c r="K44" s="84">
        <f t="shared" si="9"/>
        <v>32500</v>
      </c>
      <c r="L44" s="84">
        <f t="shared" si="9"/>
        <v>32100</v>
      </c>
    </row>
    <row r="45" spans="1:12" s="20" customFormat="1" ht="15" customHeight="1">
      <c r="A45" s="103" t="s">
        <v>127</v>
      </c>
      <c r="B45" s="103"/>
      <c r="C45" s="103"/>
      <c r="D45" s="103"/>
      <c r="E45" s="38">
        <f>SUM(E46)</f>
        <v>0</v>
      </c>
      <c r="F45" s="38">
        <f aca="true" t="shared" si="10" ref="F45:L45">SUM(F46)</f>
        <v>32400</v>
      </c>
      <c r="G45" s="38">
        <f t="shared" si="10"/>
        <v>32700</v>
      </c>
      <c r="H45" s="38">
        <f t="shared" si="10"/>
        <v>32800</v>
      </c>
      <c r="I45" s="38">
        <f t="shared" si="10"/>
        <v>32800</v>
      </c>
      <c r="J45" s="38">
        <f t="shared" si="10"/>
        <v>32700</v>
      </c>
      <c r="K45" s="38">
        <f t="shared" si="10"/>
        <v>32500</v>
      </c>
      <c r="L45" s="38">
        <f t="shared" si="10"/>
        <v>32100</v>
      </c>
    </row>
    <row r="46" spans="1:12" s="20" customFormat="1" ht="63" customHeight="1">
      <c r="A46" s="31" t="s">
        <v>148</v>
      </c>
      <c r="B46" s="33" t="s">
        <v>136</v>
      </c>
      <c r="C46" s="33">
        <v>1999</v>
      </c>
      <c r="D46" s="33">
        <v>2045</v>
      </c>
      <c r="E46" s="34">
        <v>0</v>
      </c>
      <c r="F46" s="34">
        <v>32400</v>
      </c>
      <c r="G46" s="34">
        <v>32700</v>
      </c>
      <c r="H46" s="34">
        <v>32800</v>
      </c>
      <c r="I46" s="34">
        <v>32800</v>
      </c>
      <c r="J46" s="35">
        <v>32700</v>
      </c>
      <c r="K46" s="35">
        <v>32500</v>
      </c>
      <c r="L46" s="35">
        <v>32100</v>
      </c>
    </row>
    <row r="48" ht="12.75">
      <c r="A48" s="11" t="s">
        <v>149</v>
      </c>
    </row>
    <row r="49" ht="12.75">
      <c r="A49" s="15" t="s">
        <v>150</v>
      </c>
    </row>
    <row r="50" ht="12.75">
      <c r="A50" s="15" t="s">
        <v>185</v>
      </c>
    </row>
    <row r="51" ht="12.75">
      <c r="A51" s="26" t="s">
        <v>151</v>
      </c>
    </row>
    <row r="52" ht="12.75">
      <c r="A52" s="26" t="s">
        <v>182</v>
      </c>
    </row>
    <row r="53" ht="12.75">
      <c r="A53" s="26" t="s">
        <v>152</v>
      </c>
    </row>
    <row r="54" ht="12.75">
      <c r="A54" s="26"/>
    </row>
    <row r="55" spans="1:12" s="24" customFormat="1" ht="12" customHeight="1">
      <c r="A55" s="113" t="s">
        <v>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</row>
    <row r="56" spans="1:12" s="17" customFormat="1" ht="12.75" customHeight="1">
      <c r="A56" s="114" t="s">
        <v>113</v>
      </c>
      <c r="B56" s="115" t="s">
        <v>114</v>
      </c>
      <c r="C56" s="116" t="s">
        <v>115</v>
      </c>
      <c r="D56" s="116"/>
      <c r="E56" s="117" t="s">
        <v>153</v>
      </c>
      <c r="F56" s="117" t="s">
        <v>154</v>
      </c>
      <c r="G56" s="117" t="s">
        <v>155</v>
      </c>
      <c r="H56" s="117" t="s">
        <v>156</v>
      </c>
      <c r="I56" s="117" t="s">
        <v>157</v>
      </c>
      <c r="J56" s="117" t="s">
        <v>158</v>
      </c>
      <c r="K56" s="117" t="s">
        <v>159</v>
      </c>
      <c r="L56" s="116" t="s">
        <v>160</v>
      </c>
    </row>
    <row r="57" spans="1:12" s="11" customFormat="1" ht="27.75" customHeight="1">
      <c r="A57" s="114"/>
      <c r="B57" s="115"/>
      <c r="C57" s="81" t="s">
        <v>124</v>
      </c>
      <c r="D57" s="81" t="s">
        <v>125</v>
      </c>
      <c r="E57" s="117"/>
      <c r="F57" s="117"/>
      <c r="G57" s="117"/>
      <c r="H57" s="117"/>
      <c r="I57" s="117"/>
      <c r="J57" s="117"/>
      <c r="K57" s="117"/>
      <c r="L57" s="116"/>
    </row>
    <row r="58" spans="1:12" s="19" customFormat="1" ht="15" customHeight="1">
      <c r="A58" s="101" t="s">
        <v>126</v>
      </c>
      <c r="B58" s="101"/>
      <c r="C58" s="101"/>
      <c r="D58" s="101"/>
      <c r="E58" s="102">
        <f aca="true" t="shared" si="11" ref="E58:L58">+E60+E61</f>
        <v>1567900</v>
      </c>
      <c r="F58" s="102">
        <f t="shared" si="11"/>
        <v>1516000</v>
      </c>
      <c r="G58" s="102">
        <f t="shared" si="11"/>
        <v>1465100</v>
      </c>
      <c r="H58" s="102">
        <f t="shared" si="11"/>
        <v>1411900</v>
      </c>
      <c r="I58" s="102">
        <f t="shared" si="11"/>
        <v>1359600</v>
      </c>
      <c r="J58" s="102">
        <f t="shared" si="11"/>
        <v>1307400</v>
      </c>
      <c r="K58" s="102">
        <f t="shared" si="11"/>
        <v>1255500</v>
      </c>
      <c r="L58" s="102">
        <f t="shared" si="11"/>
        <v>1202600</v>
      </c>
    </row>
    <row r="59" spans="1:12" s="19" customFormat="1" ht="15" customHeight="1">
      <c r="A59" s="101"/>
      <c r="B59" s="101"/>
      <c r="C59" s="101"/>
      <c r="D59" s="101"/>
      <c r="E59" s="102"/>
      <c r="F59" s="102"/>
      <c r="G59" s="102"/>
      <c r="H59" s="102"/>
      <c r="I59" s="102"/>
      <c r="J59" s="102"/>
      <c r="K59" s="102"/>
      <c r="L59" s="102"/>
    </row>
    <row r="60" spans="1:12" s="20" customFormat="1" ht="15" customHeight="1">
      <c r="A60" s="103" t="s">
        <v>127</v>
      </c>
      <c r="B60" s="103"/>
      <c r="C60" s="103"/>
      <c r="D60" s="103"/>
      <c r="E60" s="38">
        <f aca="true" t="shared" si="12" ref="E60:L60">+E65+E78+E98</f>
        <v>31600</v>
      </c>
      <c r="F60" s="38">
        <f t="shared" si="12"/>
        <v>31000</v>
      </c>
      <c r="G60" s="38">
        <f t="shared" si="12"/>
        <v>30300</v>
      </c>
      <c r="H60" s="38">
        <f t="shared" si="12"/>
        <v>29500</v>
      </c>
      <c r="I60" s="38">
        <f t="shared" si="12"/>
        <v>28600</v>
      </c>
      <c r="J60" s="38">
        <f t="shared" si="12"/>
        <v>27600</v>
      </c>
      <c r="K60" s="38">
        <f t="shared" si="12"/>
        <v>26500</v>
      </c>
      <c r="L60" s="38">
        <f t="shared" si="12"/>
        <v>25400</v>
      </c>
    </row>
    <row r="61" spans="1:12" s="20" customFormat="1" ht="15" customHeight="1">
      <c r="A61" s="103" t="s">
        <v>128</v>
      </c>
      <c r="B61" s="103"/>
      <c r="C61" s="103"/>
      <c r="D61" s="103"/>
      <c r="E61" s="104">
        <f aca="true" t="shared" si="13" ref="E61:L61">+E66+E88</f>
        <v>1536300</v>
      </c>
      <c r="F61" s="104">
        <f t="shared" si="13"/>
        <v>1485000</v>
      </c>
      <c r="G61" s="104">
        <f t="shared" si="13"/>
        <v>1434800</v>
      </c>
      <c r="H61" s="104">
        <f t="shared" si="13"/>
        <v>1382400</v>
      </c>
      <c r="I61" s="104">
        <f t="shared" si="13"/>
        <v>1331000</v>
      </c>
      <c r="J61" s="104">
        <f>+J66+J88</f>
        <v>1279800</v>
      </c>
      <c r="K61" s="104">
        <f t="shared" si="13"/>
        <v>1229000</v>
      </c>
      <c r="L61" s="104">
        <f t="shared" si="13"/>
        <v>1177200</v>
      </c>
    </row>
    <row r="62" spans="1:12" s="20" customFormat="1" ht="15" customHeight="1">
      <c r="A62" s="103"/>
      <c r="B62" s="103"/>
      <c r="C62" s="103"/>
      <c r="D62" s="103"/>
      <c r="E62" s="104"/>
      <c r="F62" s="104"/>
      <c r="G62" s="104"/>
      <c r="H62" s="104"/>
      <c r="I62" s="104"/>
      <c r="J62" s="104"/>
      <c r="K62" s="104"/>
      <c r="L62" s="104"/>
    </row>
    <row r="63" spans="1:12" s="21" customFormat="1" ht="15" customHeight="1">
      <c r="A63" s="105" t="s">
        <v>129</v>
      </c>
      <c r="B63" s="105"/>
      <c r="C63" s="105"/>
      <c r="D63" s="105"/>
      <c r="E63" s="106">
        <f aca="true" t="shared" si="14" ref="E63:L63">+E65+E66</f>
        <v>0</v>
      </c>
      <c r="F63" s="106">
        <f t="shared" si="14"/>
        <v>0</v>
      </c>
      <c r="G63" s="106">
        <f t="shared" si="14"/>
        <v>0</v>
      </c>
      <c r="H63" s="106">
        <f t="shared" si="14"/>
        <v>0</v>
      </c>
      <c r="I63" s="106">
        <f t="shared" si="14"/>
        <v>0</v>
      </c>
      <c r="J63" s="106">
        <f t="shared" si="14"/>
        <v>0</v>
      </c>
      <c r="K63" s="106">
        <f t="shared" si="14"/>
        <v>0</v>
      </c>
      <c r="L63" s="106">
        <f t="shared" si="14"/>
        <v>0</v>
      </c>
    </row>
    <row r="64" spans="1:12" s="21" customFormat="1" ht="15" customHeight="1">
      <c r="A64" s="105"/>
      <c r="B64" s="105"/>
      <c r="C64" s="105"/>
      <c r="D64" s="105"/>
      <c r="E64" s="106"/>
      <c r="F64" s="106"/>
      <c r="G64" s="106"/>
      <c r="H64" s="106"/>
      <c r="I64" s="106"/>
      <c r="J64" s="106"/>
      <c r="K64" s="106"/>
      <c r="L64" s="106"/>
    </row>
    <row r="65" spans="1:12" s="20" customFormat="1" ht="15" customHeight="1">
      <c r="A65" s="103" t="s">
        <v>127</v>
      </c>
      <c r="B65" s="103"/>
      <c r="C65" s="103"/>
      <c r="D65" s="103"/>
      <c r="E65" s="38">
        <f aca="true" t="shared" si="15" ref="E65:L65">+E70</f>
        <v>0</v>
      </c>
      <c r="F65" s="38">
        <f t="shared" si="15"/>
        <v>0</v>
      </c>
      <c r="G65" s="38">
        <f t="shared" si="15"/>
        <v>0</v>
      </c>
      <c r="H65" s="38">
        <f t="shared" si="15"/>
        <v>0</v>
      </c>
      <c r="I65" s="38">
        <f t="shared" si="15"/>
        <v>0</v>
      </c>
      <c r="J65" s="38">
        <f t="shared" si="15"/>
        <v>0</v>
      </c>
      <c r="K65" s="38">
        <f t="shared" si="15"/>
        <v>0</v>
      </c>
      <c r="L65" s="38">
        <f t="shared" si="15"/>
        <v>0</v>
      </c>
    </row>
    <row r="66" spans="1:12" s="20" customFormat="1" ht="15" customHeight="1">
      <c r="A66" s="103" t="s">
        <v>128</v>
      </c>
      <c r="B66" s="103"/>
      <c r="C66" s="103"/>
      <c r="D66" s="103"/>
      <c r="E66" s="104">
        <f aca="true" t="shared" si="16" ref="E66:L66">+E72</f>
        <v>0</v>
      </c>
      <c r="F66" s="104">
        <f t="shared" si="16"/>
        <v>0</v>
      </c>
      <c r="G66" s="104">
        <f t="shared" si="16"/>
        <v>0</v>
      </c>
      <c r="H66" s="104">
        <f t="shared" si="16"/>
        <v>0</v>
      </c>
      <c r="I66" s="104">
        <f t="shared" si="16"/>
        <v>0</v>
      </c>
      <c r="J66" s="104">
        <f t="shared" si="16"/>
        <v>0</v>
      </c>
      <c r="K66" s="104">
        <f t="shared" si="16"/>
        <v>0</v>
      </c>
      <c r="L66" s="104">
        <f t="shared" si="16"/>
        <v>0</v>
      </c>
    </row>
    <row r="67" spans="1:12" s="20" customFormat="1" ht="15" customHeight="1">
      <c r="A67" s="103"/>
      <c r="B67" s="103"/>
      <c r="C67" s="103"/>
      <c r="D67" s="103"/>
      <c r="E67" s="104"/>
      <c r="F67" s="104"/>
      <c r="G67" s="104"/>
      <c r="H67" s="104"/>
      <c r="I67" s="104"/>
      <c r="J67" s="104"/>
      <c r="K67" s="104"/>
      <c r="L67" s="104"/>
    </row>
    <row r="68" spans="1:12" s="21" customFormat="1" ht="18" customHeight="1">
      <c r="A68" s="107" t="s">
        <v>130</v>
      </c>
      <c r="B68" s="107"/>
      <c r="C68" s="107"/>
      <c r="D68" s="107"/>
      <c r="E68" s="106">
        <f aca="true" t="shared" si="17" ref="E68:L68">+E70+E72</f>
        <v>0</v>
      </c>
      <c r="F68" s="106">
        <f t="shared" si="17"/>
        <v>0</v>
      </c>
      <c r="G68" s="106">
        <f t="shared" si="17"/>
        <v>0</v>
      </c>
      <c r="H68" s="106">
        <f t="shared" si="17"/>
        <v>0</v>
      </c>
      <c r="I68" s="106">
        <f t="shared" si="17"/>
        <v>0</v>
      </c>
      <c r="J68" s="106">
        <f t="shared" si="17"/>
        <v>0</v>
      </c>
      <c r="K68" s="106">
        <f t="shared" si="17"/>
        <v>0</v>
      </c>
      <c r="L68" s="106">
        <f t="shared" si="17"/>
        <v>0</v>
      </c>
    </row>
    <row r="69" spans="1:12" s="21" customFormat="1" ht="18" customHeight="1">
      <c r="A69" s="107"/>
      <c r="B69" s="107"/>
      <c r="C69" s="107"/>
      <c r="D69" s="107"/>
      <c r="E69" s="106"/>
      <c r="F69" s="106"/>
      <c r="G69" s="106"/>
      <c r="H69" s="106"/>
      <c r="I69" s="106"/>
      <c r="J69" s="106"/>
      <c r="K69" s="106"/>
      <c r="L69" s="106"/>
    </row>
    <row r="70" spans="1:12" s="20" customFormat="1" ht="15" customHeight="1">
      <c r="A70" s="103" t="s">
        <v>131</v>
      </c>
      <c r="B70" s="103"/>
      <c r="C70" s="103"/>
      <c r="D70" s="103"/>
      <c r="E70" s="38">
        <f aca="true" t="shared" si="18" ref="E70:L70">+E71</f>
        <v>0</v>
      </c>
      <c r="F70" s="38">
        <f t="shared" si="18"/>
        <v>0</v>
      </c>
      <c r="G70" s="38">
        <f t="shared" si="18"/>
        <v>0</v>
      </c>
      <c r="H70" s="38">
        <f t="shared" si="18"/>
        <v>0</v>
      </c>
      <c r="I70" s="38">
        <f t="shared" si="18"/>
        <v>0</v>
      </c>
      <c r="J70" s="38">
        <f t="shared" si="18"/>
        <v>0</v>
      </c>
      <c r="K70" s="38">
        <f t="shared" si="18"/>
        <v>0</v>
      </c>
      <c r="L70" s="38">
        <f t="shared" si="18"/>
        <v>0</v>
      </c>
    </row>
    <row r="71" spans="1:12" s="20" customFormat="1" ht="41.25" customHeight="1">
      <c r="A71" s="72" t="s">
        <v>132</v>
      </c>
      <c r="B71" s="73" t="s">
        <v>133</v>
      </c>
      <c r="C71" s="46">
        <v>2010</v>
      </c>
      <c r="D71" s="74">
        <v>2012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</row>
    <row r="72" spans="1:12" s="20" customFormat="1" ht="15" customHeight="1">
      <c r="A72" s="103" t="s">
        <v>134</v>
      </c>
      <c r="B72" s="103"/>
      <c r="C72" s="103"/>
      <c r="D72" s="103"/>
      <c r="E72" s="104">
        <f aca="true" t="shared" si="19" ref="E72:L72">SUM(E74:E75)</f>
        <v>0</v>
      </c>
      <c r="F72" s="104">
        <f t="shared" si="19"/>
        <v>0</v>
      </c>
      <c r="G72" s="104">
        <f t="shared" si="19"/>
        <v>0</v>
      </c>
      <c r="H72" s="104">
        <f t="shared" si="19"/>
        <v>0</v>
      </c>
      <c r="I72" s="104">
        <f t="shared" si="19"/>
        <v>0</v>
      </c>
      <c r="J72" s="104">
        <f t="shared" si="19"/>
        <v>0</v>
      </c>
      <c r="K72" s="104">
        <f t="shared" si="19"/>
        <v>0</v>
      </c>
      <c r="L72" s="104">
        <f t="shared" si="19"/>
        <v>0</v>
      </c>
    </row>
    <row r="73" spans="1:12" s="20" customFormat="1" ht="15" customHeight="1">
      <c r="A73" s="103"/>
      <c r="B73" s="103"/>
      <c r="C73" s="103"/>
      <c r="D73" s="103"/>
      <c r="E73" s="104"/>
      <c r="F73" s="104"/>
      <c r="G73" s="104"/>
      <c r="H73" s="104"/>
      <c r="I73" s="104"/>
      <c r="J73" s="104"/>
      <c r="K73" s="104"/>
      <c r="L73" s="104"/>
    </row>
    <row r="74" spans="1:12" s="20" customFormat="1" ht="25.5" customHeight="1">
      <c r="A74" s="108" t="s">
        <v>135</v>
      </c>
      <c r="B74" s="109" t="s">
        <v>136</v>
      </c>
      <c r="C74" s="109">
        <v>2004</v>
      </c>
      <c r="D74" s="109">
        <v>2013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</row>
    <row r="75" spans="1:12" s="20" customFormat="1" ht="25.5" customHeight="1">
      <c r="A75" s="108"/>
      <c r="B75" s="109"/>
      <c r="C75" s="109"/>
      <c r="D75" s="109"/>
      <c r="E75" s="110"/>
      <c r="F75" s="110"/>
      <c r="G75" s="110"/>
      <c r="H75" s="110"/>
      <c r="I75" s="110"/>
      <c r="J75" s="110"/>
      <c r="K75" s="110"/>
      <c r="L75" s="110"/>
    </row>
    <row r="76" spans="1:12" s="19" customFormat="1" ht="21" customHeight="1">
      <c r="A76" s="111" t="s">
        <v>137</v>
      </c>
      <c r="B76" s="111"/>
      <c r="C76" s="111"/>
      <c r="D76" s="111"/>
      <c r="E76" s="102">
        <f aca="true" t="shared" si="20" ref="E76:L76">SUM(E78,E88)</f>
        <v>1536300</v>
      </c>
      <c r="F76" s="102">
        <f t="shared" si="20"/>
        <v>1485000</v>
      </c>
      <c r="G76" s="102">
        <f t="shared" si="20"/>
        <v>1434800</v>
      </c>
      <c r="H76" s="102">
        <f t="shared" si="20"/>
        <v>1382400</v>
      </c>
      <c r="I76" s="102">
        <f t="shared" si="20"/>
        <v>1331000</v>
      </c>
      <c r="J76" s="102">
        <f t="shared" si="20"/>
        <v>1279800</v>
      </c>
      <c r="K76" s="102">
        <f t="shared" si="20"/>
        <v>1229000</v>
      </c>
      <c r="L76" s="102">
        <f t="shared" si="20"/>
        <v>1177200</v>
      </c>
    </row>
    <row r="77" spans="1:12" s="19" customFormat="1" ht="21" customHeight="1">
      <c r="A77" s="111"/>
      <c r="B77" s="111"/>
      <c r="C77" s="111"/>
      <c r="D77" s="111"/>
      <c r="E77" s="102"/>
      <c r="F77" s="102"/>
      <c r="G77" s="102"/>
      <c r="H77" s="102"/>
      <c r="I77" s="102"/>
      <c r="J77" s="102"/>
      <c r="K77" s="102"/>
      <c r="L77" s="102"/>
    </row>
    <row r="78" spans="1:12" s="20" customFormat="1" ht="15" customHeight="1">
      <c r="A78" s="103" t="s">
        <v>127</v>
      </c>
      <c r="B78" s="103"/>
      <c r="C78" s="103"/>
      <c r="D78" s="103"/>
      <c r="E78" s="38">
        <f aca="true" t="shared" si="21" ref="E78:L78">SUM(E79,E80,E86,E87)</f>
        <v>0</v>
      </c>
      <c r="F78" s="38">
        <f t="shared" si="21"/>
        <v>0</v>
      </c>
      <c r="G78" s="38">
        <f t="shared" si="21"/>
        <v>0</v>
      </c>
      <c r="H78" s="38">
        <f t="shared" si="21"/>
        <v>0</v>
      </c>
      <c r="I78" s="38">
        <f t="shared" si="21"/>
        <v>0</v>
      </c>
      <c r="J78" s="38">
        <f t="shared" si="21"/>
        <v>0</v>
      </c>
      <c r="K78" s="38">
        <f t="shared" si="21"/>
        <v>0</v>
      </c>
      <c r="L78" s="38">
        <f t="shared" si="21"/>
        <v>0</v>
      </c>
    </row>
    <row r="79" spans="1:12" s="20" customFormat="1" ht="27" customHeight="1">
      <c r="A79" s="45" t="s">
        <v>138</v>
      </c>
      <c r="B79" s="46" t="s">
        <v>136</v>
      </c>
      <c r="C79" s="46">
        <v>2011</v>
      </c>
      <c r="D79" s="46">
        <v>2014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</row>
    <row r="80" spans="1:12" s="20" customFormat="1" ht="27" customHeight="1">
      <c r="A80" s="31" t="s">
        <v>139</v>
      </c>
      <c r="B80" s="33" t="s">
        <v>136</v>
      </c>
      <c r="C80" s="33">
        <v>2010</v>
      </c>
      <c r="D80" s="33">
        <v>2012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</row>
    <row r="81" spans="1:12" s="24" customFormat="1" ht="27" customHeight="1">
      <c r="A81" s="23"/>
      <c r="B81" s="78"/>
      <c r="C81" s="78"/>
      <c r="D81" s="78"/>
      <c r="E81" s="80"/>
      <c r="F81" s="80"/>
      <c r="G81" s="80"/>
      <c r="H81" s="80"/>
      <c r="I81" s="80"/>
      <c r="J81" s="80"/>
      <c r="K81" s="80"/>
      <c r="L81" s="80"/>
    </row>
    <row r="82" spans="1:12" s="24" customFormat="1" ht="12.75" customHeight="1">
      <c r="A82" s="23"/>
      <c r="B82" s="78"/>
      <c r="C82" s="78"/>
      <c r="D82" s="78"/>
      <c r="E82" s="80"/>
      <c r="F82" s="80"/>
      <c r="G82" s="80"/>
      <c r="H82" s="80"/>
      <c r="I82" s="80"/>
      <c r="J82" s="80"/>
      <c r="K82" s="80"/>
      <c r="L82" s="80"/>
    </row>
    <row r="83" spans="1:12" s="24" customFormat="1" ht="12" customHeight="1">
      <c r="A83" s="113" t="s">
        <v>79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1:12" s="17" customFormat="1" ht="12.75" customHeight="1">
      <c r="A84" s="114" t="s">
        <v>113</v>
      </c>
      <c r="B84" s="115" t="s">
        <v>114</v>
      </c>
      <c r="C84" s="116" t="s">
        <v>115</v>
      </c>
      <c r="D84" s="116"/>
      <c r="E84" s="117" t="s">
        <v>153</v>
      </c>
      <c r="F84" s="117" t="s">
        <v>154</v>
      </c>
      <c r="G84" s="117" t="s">
        <v>155</v>
      </c>
      <c r="H84" s="117" t="s">
        <v>156</v>
      </c>
      <c r="I84" s="117" t="s">
        <v>157</v>
      </c>
      <c r="J84" s="117" t="s">
        <v>158</v>
      </c>
      <c r="K84" s="117" t="s">
        <v>159</v>
      </c>
      <c r="L84" s="117" t="s">
        <v>160</v>
      </c>
    </row>
    <row r="85" spans="1:12" s="11" customFormat="1" ht="27.75" customHeight="1">
      <c r="A85" s="114"/>
      <c r="B85" s="115"/>
      <c r="C85" s="81" t="s">
        <v>124</v>
      </c>
      <c r="D85" s="81" t="s">
        <v>125</v>
      </c>
      <c r="E85" s="117"/>
      <c r="F85" s="117"/>
      <c r="G85" s="117"/>
      <c r="H85" s="117"/>
      <c r="I85" s="117"/>
      <c r="J85" s="117"/>
      <c r="K85" s="117"/>
      <c r="L85" s="117"/>
    </row>
    <row r="86" spans="1:12" s="20" customFormat="1" ht="63" customHeight="1">
      <c r="A86" s="32" t="s">
        <v>140</v>
      </c>
      <c r="B86" s="82" t="s">
        <v>136</v>
      </c>
      <c r="C86" s="82">
        <v>2010</v>
      </c>
      <c r="D86" s="82">
        <v>2012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</row>
    <row r="87" spans="1:12" s="20" customFormat="1" ht="39" customHeight="1">
      <c r="A87" s="45" t="s">
        <v>141</v>
      </c>
      <c r="B87" s="46" t="s">
        <v>136</v>
      </c>
      <c r="C87" s="46">
        <v>2010</v>
      </c>
      <c r="D87" s="46">
        <v>2013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</row>
    <row r="88" spans="1:12" s="20" customFormat="1" ht="15" customHeight="1">
      <c r="A88" s="103" t="s">
        <v>128</v>
      </c>
      <c r="B88" s="103"/>
      <c r="C88" s="103"/>
      <c r="D88" s="103"/>
      <c r="E88" s="104">
        <f>SUM(E90,E92,E94,E96)</f>
        <v>1536300</v>
      </c>
      <c r="F88" s="104">
        <f aca="true" t="shared" si="22" ref="F88:L88">SUM(F90,F92,F94,F96)</f>
        <v>1485000</v>
      </c>
      <c r="G88" s="104">
        <f t="shared" si="22"/>
        <v>1434800</v>
      </c>
      <c r="H88" s="104">
        <f t="shared" si="22"/>
        <v>1382400</v>
      </c>
      <c r="I88" s="104">
        <f t="shared" si="22"/>
        <v>1331000</v>
      </c>
      <c r="J88" s="104">
        <f t="shared" si="22"/>
        <v>1279800</v>
      </c>
      <c r="K88" s="104">
        <f t="shared" si="22"/>
        <v>1229000</v>
      </c>
      <c r="L88" s="104">
        <f t="shared" si="22"/>
        <v>1177200</v>
      </c>
    </row>
    <row r="89" spans="1:12" s="20" customFormat="1" ht="15" customHeight="1">
      <c r="A89" s="103"/>
      <c r="B89" s="103"/>
      <c r="C89" s="103"/>
      <c r="D89" s="103"/>
      <c r="E89" s="104"/>
      <c r="F89" s="104"/>
      <c r="G89" s="104"/>
      <c r="H89" s="104"/>
      <c r="I89" s="104"/>
      <c r="J89" s="104"/>
      <c r="K89" s="104"/>
      <c r="L89" s="104"/>
    </row>
    <row r="90" spans="1:12" s="20" customFormat="1" ht="18" customHeight="1">
      <c r="A90" s="108" t="s">
        <v>142</v>
      </c>
      <c r="B90" s="109" t="s">
        <v>136</v>
      </c>
      <c r="C90" s="109">
        <v>2009</v>
      </c>
      <c r="D90" s="109">
        <v>2012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s="20" customFormat="1" ht="18" customHeight="1">
      <c r="A91" s="108"/>
      <c r="B91" s="109"/>
      <c r="C91" s="109"/>
      <c r="D91" s="109"/>
      <c r="E91" s="110"/>
      <c r="F91" s="110"/>
      <c r="G91" s="110"/>
      <c r="H91" s="110"/>
      <c r="I91" s="110"/>
      <c r="J91" s="110"/>
      <c r="K91" s="110"/>
      <c r="L91" s="110"/>
    </row>
    <row r="92" spans="1:12" s="20" customFormat="1" ht="18" customHeight="1">
      <c r="A92" s="108" t="s">
        <v>183</v>
      </c>
      <c r="B92" s="109" t="s">
        <v>136</v>
      </c>
      <c r="C92" s="109">
        <v>2009</v>
      </c>
      <c r="D92" s="109">
        <v>2012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s="20" customFormat="1" ht="18" customHeight="1">
      <c r="A93" s="108"/>
      <c r="B93" s="109"/>
      <c r="C93" s="109"/>
      <c r="D93" s="109"/>
      <c r="E93" s="110"/>
      <c r="F93" s="110"/>
      <c r="G93" s="110"/>
      <c r="H93" s="110"/>
      <c r="I93" s="110"/>
      <c r="J93" s="110"/>
      <c r="K93" s="110"/>
      <c r="L93" s="110"/>
    </row>
    <row r="94" spans="1:12" s="20" customFormat="1" ht="18" customHeight="1">
      <c r="A94" s="108" t="s">
        <v>144</v>
      </c>
      <c r="B94" s="109" t="s">
        <v>136</v>
      </c>
      <c r="C94" s="109">
        <v>2010</v>
      </c>
      <c r="D94" s="109">
        <v>2012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s="20" customFormat="1" ht="18" customHeight="1">
      <c r="A95" s="108"/>
      <c r="B95" s="109"/>
      <c r="C95" s="109"/>
      <c r="D95" s="109"/>
      <c r="E95" s="110"/>
      <c r="F95" s="110"/>
      <c r="G95" s="110"/>
      <c r="H95" s="110"/>
      <c r="I95" s="110"/>
      <c r="J95" s="110"/>
      <c r="K95" s="110"/>
      <c r="L95" s="110"/>
    </row>
    <row r="96" spans="1:12" s="20" customFormat="1" ht="39" customHeight="1">
      <c r="A96" s="45" t="s">
        <v>146</v>
      </c>
      <c r="B96" s="46" t="s">
        <v>136</v>
      </c>
      <c r="C96" s="46">
        <v>2004</v>
      </c>
      <c r="D96" s="46">
        <v>2027</v>
      </c>
      <c r="E96" s="37">
        <v>1536300</v>
      </c>
      <c r="F96" s="37">
        <v>1485000</v>
      </c>
      <c r="G96" s="37">
        <v>1434800</v>
      </c>
      <c r="H96" s="37">
        <v>1382400</v>
      </c>
      <c r="I96" s="37">
        <v>1331000</v>
      </c>
      <c r="J96" s="37">
        <v>1279800</v>
      </c>
      <c r="K96" s="37">
        <v>1229000</v>
      </c>
      <c r="L96" s="37">
        <v>1177200</v>
      </c>
    </row>
    <row r="97" spans="1:12" s="19" customFormat="1" ht="18" customHeight="1">
      <c r="A97" s="120" t="s">
        <v>147</v>
      </c>
      <c r="B97" s="120"/>
      <c r="C97" s="120"/>
      <c r="D97" s="120"/>
      <c r="E97" s="84">
        <f aca="true" t="shared" si="23" ref="E97:L97">+E98</f>
        <v>31600</v>
      </c>
      <c r="F97" s="84">
        <f t="shared" si="23"/>
        <v>31000</v>
      </c>
      <c r="G97" s="84">
        <f t="shared" si="23"/>
        <v>30300</v>
      </c>
      <c r="H97" s="84">
        <f t="shared" si="23"/>
        <v>29500</v>
      </c>
      <c r="I97" s="84">
        <f t="shared" si="23"/>
        <v>28600</v>
      </c>
      <c r="J97" s="84">
        <f t="shared" si="23"/>
        <v>27600</v>
      </c>
      <c r="K97" s="84">
        <f t="shared" si="23"/>
        <v>26500</v>
      </c>
      <c r="L97" s="84">
        <f t="shared" si="23"/>
        <v>25400</v>
      </c>
    </row>
    <row r="98" spans="1:12" s="20" customFormat="1" ht="15" customHeight="1">
      <c r="A98" s="103" t="s">
        <v>127</v>
      </c>
      <c r="B98" s="103"/>
      <c r="C98" s="103"/>
      <c r="D98" s="103"/>
      <c r="E98" s="38">
        <f aca="true" t="shared" si="24" ref="E98:L98">SUM(E99)</f>
        <v>31600</v>
      </c>
      <c r="F98" s="38">
        <f t="shared" si="24"/>
        <v>31000</v>
      </c>
      <c r="G98" s="38">
        <f t="shared" si="24"/>
        <v>30300</v>
      </c>
      <c r="H98" s="38">
        <f t="shared" si="24"/>
        <v>29500</v>
      </c>
      <c r="I98" s="38">
        <f t="shared" si="24"/>
        <v>28600</v>
      </c>
      <c r="J98" s="38">
        <f t="shared" si="24"/>
        <v>27600</v>
      </c>
      <c r="K98" s="38">
        <f t="shared" si="24"/>
        <v>26500</v>
      </c>
      <c r="L98" s="38">
        <f t="shared" si="24"/>
        <v>25400</v>
      </c>
    </row>
    <row r="99" spans="1:12" s="20" customFormat="1" ht="63" customHeight="1">
      <c r="A99" s="31" t="s">
        <v>148</v>
      </c>
      <c r="B99" s="33" t="s">
        <v>136</v>
      </c>
      <c r="C99" s="33">
        <v>1999</v>
      </c>
      <c r="D99" s="33">
        <v>2045</v>
      </c>
      <c r="E99" s="35">
        <v>31600</v>
      </c>
      <c r="F99" s="35">
        <v>31000</v>
      </c>
      <c r="G99" s="35">
        <v>30300</v>
      </c>
      <c r="H99" s="35">
        <v>29500</v>
      </c>
      <c r="I99" s="35">
        <v>28600</v>
      </c>
      <c r="J99" s="35">
        <v>27600</v>
      </c>
      <c r="K99" s="35">
        <v>26500</v>
      </c>
      <c r="L99" s="35">
        <v>25400</v>
      </c>
    </row>
    <row r="108" spans="1:12" s="24" customFormat="1" ht="12" customHeight="1">
      <c r="A108" s="113" t="s">
        <v>2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</row>
    <row r="109" spans="1:11" s="17" customFormat="1" ht="12.75" customHeight="1">
      <c r="A109" s="114" t="s">
        <v>113</v>
      </c>
      <c r="B109" s="115" t="s">
        <v>114</v>
      </c>
      <c r="C109" s="116" t="s">
        <v>115</v>
      </c>
      <c r="D109" s="116"/>
      <c r="E109" s="117" t="s">
        <v>161</v>
      </c>
      <c r="F109" s="117" t="s">
        <v>162</v>
      </c>
      <c r="G109" s="117" t="s">
        <v>163</v>
      </c>
      <c r="H109" s="117" t="s">
        <v>164</v>
      </c>
      <c r="I109" s="117" t="s">
        <v>165</v>
      </c>
      <c r="J109" s="117" t="s">
        <v>166</v>
      </c>
      <c r="K109" s="122" t="s">
        <v>167</v>
      </c>
    </row>
    <row r="110" spans="1:11" s="11" customFormat="1" ht="27.75" customHeight="1">
      <c r="A110" s="114"/>
      <c r="B110" s="115"/>
      <c r="C110" s="81" t="s">
        <v>124</v>
      </c>
      <c r="D110" s="81" t="s">
        <v>125</v>
      </c>
      <c r="E110" s="117"/>
      <c r="F110" s="117"/>
      <c r="G110" s="117"/>
      <c r="H110" s="117"/>
      <c r="I110" s="117"/>
      <c r="J110" s="117"/>
      <c r="K110" s="122"/>
    </row>
    <row r="111" spans="1:11" s="19" customFormat="1" ht="15" customHeight="1">
      <c r="A111" s="101" t="s">
        <v>126</v>
      </c>
      <c r="B111" s="101"/>
      <c r="C111" s="101"/>
      <c r="D111" s="101"/>
      <c r="E111" s="102">
        <f aca="true" t="shared" si="25" ref="E111:K111">+E113+E114</f>
        <v>1150100</v>
      </c>
      <c r="F111" s="102">
        <f t="shared" si="25"/>
        <v>1097600</v>
      </c>
      <c r="G111" s="102">
        <f t="shared" si="25"/>
        <v>22000</v>
      </c>
      <c r="H111" s="102">
        <f t="shared" si="25"/>
        <v>21000</v>
      </c>
      <c r="I111" s="102">
        <f t="shared" si="25"/>
        <v>20000</v>
      </c>
      <c r="J111" s="102">
        <f t="shared" si="25"/>
        <v>19100</v>
      </c>
      <c r="K111" s="123">
        <f t="shared" si="25"/>
        <v>18200</v>
      </c>
    </row>
    <row r="112" spans="1:11" s="19" customFormat="1" ht="15" customHeight="1">
      <c r="A112" s="101"/>
      <c r="B112" s="101"/>
      <c r="C112" s="101"/>
      <c r="D112" s="101"/>
      <c r="E112" s="102"/>
      <c r="F112" s="102"/>
      <c r="G112" s="102"/>
      <c r="H112" s="102"/>
      <c r="I112" s="102"/>
      <c r="J112" s="102"/>
      <c r="K112" s="123"/>
    </row>
    <row r="113" spans="1:11" s="20" customFormat="1" ht="15" customHeight="1">
      <c r="A113" s="103" t="s">
        <v>127</v>
      </c>
      <c r="B113" s="103"/>
      <c r="C113" s="103"/>
      <c r="D113" s="103"/>
      <c r="E113" s="38">
        <f aca="true" t="shared" si="26" ref="E113:K113">+E118+E131+E151</f>
        <v>24200</v>
      </c>
      <c r="F113" s="38">
        <f t="shared" si="26"/>
        <v>23100</v>
      </c>
      <c r="G113" s="38">
        <f t="shared" si="26"/>
        <v>22000</v>
      </c>
      <c r="H113" s="38">
        <f t="shared" si="26"/>
        <v>21000</v>
      </c>
      <c r="I113" s="38">
        <f t="shared" si="26"/>
        <v>20000</v>
      </c>
      <c r="J113" s="38">
        <f t="shared" si="26"/>
        <v>19100</v>
      </c>
      <c r="K113" s="85">
        <f t="shared" si="26"/>
        <v>18200</v>
      </c>
    </row>
    <row r="114" spans="1:11" s="20" customFormat="1" ht="15" customHeight="1">
      <c r="A114" s="103" t="s">
        <v>128</v>
      </c>
      <c r="B114" s="103"/>
      <c r="C114" s="103"/>
      <c r="D114" s="103"/>
      <c r="E114" s="104">
        <f aca="true" t="shared" si="27" ref="E114:K114">+E119+E141</f>
        <v>1125900</v>
      </c>
      <c r="F114" s="104">
        <f t="shared" si="27"/>
        <v>1074500</v>
      </c>
      <c r="G114" s="104">
        <f t="shared" si="27"/>
        <v>0</v>
      </c>
      <c r="H114" s="104">
        <f t="shared" si="27"/>
        <v>0</v>
      </c>
      <c r="I114" s="104">
        <f t="shared" si="27"/>
        <v>0</v>
      </c>
      <c r="J114" s="104">
        <f t="shared" si="27"/>
        <v>0</v>
      </c>
      <c r="K114" s="124">
        <f t="shared" si="27"/>
        <v>0</v>
      </c>
    </row>
    <row r="115" spans="1:11" s="20" customFormat="1" ht="15" customHeight="1">
      <c r="A115" s="103"/>
      <c r="B115" s="103"/>
      <c r="C115" s="103"/>
      <c r="D115" s="103"/>
      <c r="E115" s="104"/>
      <c r="F115" s="104"/>
      <c r="G115" s="104"/>
      <c r="H115" s="104"/>
      <c r="I115" s="104"/>
      <c r="J115" s="104"/>
      <c r="K115" s="124"/>
    </row>
    <row r="116" spans="1:11" s="21" customFormat="1" ht="15" customHeight="1">
      <c r="A116" s="105" t="s">
        <v>129</v>
      </c>
      <c r="B116" s="105"/>
      <c r="C116" s="105"/>
      <c r="D116" s="105"/>
      <c r="E116" s="106">
        <f aca="true" t="shared" si="28" ref="E116:K116">+E118+E119</f>
        <v>0</v>
      </c>
      <c r="F116" s="106">
        <f t="shared" si="28"/>
        <v>0</v>
      </c>
      <c r="G116" s="106">
        <f t="shared" si="28"/>
        <v>0</v>
      </c>
      <c r="H116" s="106">
        <f t="shared" si="28"/>
        <v>0</v>
      </c>
      <c r="I116" s="106">
        <f t="shared" si="28"/>
        <v>0</v>
      </c>
      <c r="J116" s="106">
        <f t="shared" si="28"/>
        <v>0</v>
      </c>
      <c r="K116" s="125">
        <f t="shared" si="28"/>
        <v>0</v>
      </c>
    </row>
    <row r="117" spans="1:11" s="21" customFormat="1" ht="15" customHeight="1">
      <c r="A117" s="105"/>
      <c r="B117" s="105"/>
      <c r="C117" s="105"/>
      <c r="D117" s="105"/>
      <c r="E117" s="106"/>
      <c r="F117" s="106"/>
      <c r="G117" s="106"/>
      <c r="H117" s="106"/>
      <c r="I117" s="106"/>
      <c r="J117" s="106"/>
      <c r="K117" s="125"/>
    </row>
    <row r="118" spans="1:11" s="20" customFormat="1" ht="15" customHeight="1">
      <c r="A118" s="103" t="s">
        <v>127</v>
      </c>
      <c r="B118" s="103"/>
      <c r="C118" s="103"/>
      <c r="D118" s="103"/>
      <c r="E118" s="38">
        <f aca="true" t="shared" si="29" ref="E118:K118">+E123</f>
        <v>0</v>
      </c>
      <c r="F118" s="38">
        <f t="shared" si="29"/>
        <v>0</v>
      </c>
      <c r="G118" s="38">
        <f t="shared" si="29"/>
        <v>0</v>
      </c>
      <c r="H118" s="38">
        <f t="shared" si="29"/>
        <v>0</v>
      </c>
      <c r="I118" s="38">
        <f t="shared" si="29"/>
        <v>0</v>
      </c>
      <c r="J118" s="38">
        <f t="shared" si="29"/>
        <v>0</v>
      </c>
      <c r="K118" s="85">
        <f t="shared" si="29"/>
        <v>0</v>
      </c>
    </row>
    <row r="119" spans="1:11" s="20" customFormat="1" ht="15" customHeight="1">
      <c r="A119" s="103" t="s">
        <v>128</v>
      </c>
      <c r="B119" s="103"/>
      <c r="C119" s="103"/>
      <c r="D119" s="103"/>
      <c r="E119" s="104">
        <f aca="true" t="shared" si="30" ref="E119:K119">+E125</f>
        <v>0</v>
      </c>
      <c r="F119" s="104">
        <f t="shared" si="30"/>
        <v>0</v>
      </c>
      <c r="G119" s="104">
        <f t="shared" si="30"/>
        <v>0</v>
      </c>
      <c r="H119" s="104">
        <f t="shared" si="30"/>
        <v>0</v>
      </c>
      <c r="I119" s="104">
        <f t="shared" si="30"/>
        <v>0</v>
      </c>
      <c r="J119" s="104">
        <f t="shared" si="30"/>
        <v>0</v>
      </c>
      <c r="K119" s="124">
        <f t="shared" si="30"/>
        <v>0</v>
      </c>
    </row>
    <row r="120" spans="1:11" s="20" customFormat="1" ht="15" customHeight="1">
      <c r="A120" s="103"/>
      <c r="B120" s="103"/>
      <c r="C120" s="103"/>
      <c r="D120" s="103"/>
      <c r="E120" s="104"/>
      <c r="F120" s="104"/>
      <c r="G120" s="104"/>
      <c r="H120" s="104"/>
      <c r="I120" s="104"/>
      <c r="J120" s="104"/>
      <c r="K120" s="124"/>
    </row>
    <row r="121" spans="1:11" s="21" customFormat="1" ht="18" customHeight="1">
      <c r="A121" s="107" t="s">
        <v>130</v>
      </c>
      <c r="B121" s="107"/>
      <c r="C121" s="107"/>
      <c r="D121" s="107"/>
      <c r="E121" s="106">
        <f aca="true" t="shared" si="31" ref="E121:K121">+E123+E125</f>
        <v>0</v>
      </c>
      <c r="F121" s="106">
        <f t="shared" si="31"/>
        <v>0</v>
      </c>
      <c r="G121" s="106">
        <f t="shared" si="31"/>
        <v>0</v>
      </c>
      <c r="H121" s="106">
        <f t="shared" si="31"/>
        <v>0</v>
      </c>
      <c r="I121" s="106">
        <f t="shared" si="31"/>
        <v>0</v>
      </c>
      <c r="J121" s="106">
        <f t="shared" si="31"/>
        <v>0</v>
      </c>
      <c r="K121" s="125">
        <f t="shared" si="31"/>
        <v>0</v>
      </c>
    </row>
    <row r="122" spans="1:11" s="21" customFormat="1" ht="18" customHeight="1">
      <c r="A122" s="107"/>
      <c r="B122" s="107"/>
      <c r="C122" s="107"/>
      <c r="D122" s="107"/>
      <c r="E122" s="106"/>
      <c r="F122" s="106"/>
      <c r="G122" s="106"/>
      <c r="H122" s="106"/>
      <c r="I122" s="106"/>
      <c r="J122" s="106"/>
      <c r="K122" s="125"/>
    </row>
    <row r="123" spans="1:11" s="20" customFormat="1" ht="15" customHeight="1">
      <c r="A123" s="103" t="s">
        <v>131</v>
      </c>
      <c r="B123" s="103"/>
      <c r="C123" s="103"/>
      <c r="D123" s="103"/>
      <c r="E123" s="38">
        <f aca="true" t="shared" si="32" ref="E123:K123">+E124</f>
        <v>0</v>
      </c>
      <c r="F123" s="38">
        <f t="shared" si="32"/>
        <v>0</v>
      </c>
      <c r="G123" s="38">
        <f t="shared" si="32"/>
        <v>0</v>
      </c>
      <c r="H123" s="38">
        <f t="shared" si="32"/>
        <v>0</v>
      </c>
      <c r="I123" s="38">
        <f t="shared" si="32"/>
        <v>0</v>
      </c>
      <c r="J123" s="38">
        <f t="shared" si="32"/>
        <v>0</v>
      </c>
      <c r="K123" s="85">
        <f t="shared" si="32"/>
        <v>0</v>
      </c>
    </row>
    <row r="124" spans="1:11" s="20" customFormat="1" ht="41.25" customHeight="1">
      <c r="A124" s="72" t="s">
        <v>132</v>
      </c>
      <c r="B124" s="73" t="s">
        <v>133</v>
      </c>
      <c r="C124" s="46">
        <v>2010</v>
      </c>
      <c r="D124" s="74">
        <v>2012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86">
        <v>0</v>
      </c>
    </row>
    <row r="125" spans="1:11" s="20" customFormat="1" ht="15" customHeight="1">
      <c r="A125" s="103" t="s">
        <v>134</v>
      </c>
      <c r="B125" s="103"/>
      <c r="C125" s="103"/>
      <c r="D125" s="103"/>
      <c r="E125" s="104">
        <f aca="true" t="shared" si="33" ref="E125:K125">SUM(E127:E128)</f>
        <v>0</v>
      </c>
      <c r="F125" s="104">
        <f t="shared" si="33"/>
        <v>0</v>
      </c>
      <c r="G125" s="104">
        <f t="shared" si="33"/>
        <v>0</v>
      </c>
      <c r="H125" s="104">
        <f t="shared" si="33"/>
        <v>0</v>
      </c>
      <c r="I125" s="104">
        <f t="shared" si="33"/>
        <v>0</v>
      </c>
      <c r="J125" s="104">
        <f t="shared" si="33"/>
        <v>0</v>
      </c>
      <c r="K125" s="124">
        <f t="shared" si="33"/>
        <v>0</v>
      </c>
    </row>
    <row r="126" spans="1:11" s="20" customFormat="1" ht="15" customHeight="1">
      <c r="A126" s="103"/>
      <c r="B126" s="103"/>
      <c r="C126" s="103"/>
      <c r="D126" s="103"/>
      <c r="E126" s="104"/>
      <c r="F126" s="104"/>
      <c r="G126" s="104"/>
      <c r="H126" s="104"/>
      <c r="I126" s="104"/>
      <c r="J126" s="104"/>
      <c r="K126" s="124"/>
    </row>
    <row r="127" spans="1:11" s="20" customFormat="1" ht="25.5" customHeight="1">
      <c r="A127" s="108" t="s">
        <v>135</v>
      </c>
      <c r="B127" s="109" t="s">
        <v>136</v>
      </c>
      <c r="C127" s="109">
        <v>2004</v>
      </c>
      <c r="D127" s="109">
        <v>2013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26">
        <v>0</v>
      </c>
    </row>
    <row r="128" spans="1:11" s="20" customFormat="1" ht="25.5" customHeight="1">
      <c r="A128" s="108"/>
      <c r="B128" s="109"/>
      <c r="C128" s="109"/>
      <c r="D128" s="109"/>
      <c r="E128" s="110"/>
      <c r="F128" s="110"/>
      <c r="G128" s="110"/>
      <c r="H128" s="110"/>
      <c r="I128" s="110"/>
      <c r="J128" s="110"/>
      <c r="K128" s="126"/>
    </row>
    <row r="129" spans="1:11" s="19" customFormat="1" ht="21" customHeight="1">
      <c r="A129" s="111" t="s">
        <v>137</v>
      </c>
      <c r="B129" s="111"/>
      <c r="C129" s="111"/>
      <c r="D129" s="111"/>
      <c r="E129" s="102">
        <f aca="true" t="shared" si="34" ref="E129:K129">SUM(E131,E141)</f>
        <v>1125900</v>
      </c>
      <c r="F129" s="102">
        <f t="shared" si="34"/>
        <v>1074500</v>
      </c>
      <c r="G129" s="102">
        <f t="shared" si="34"/>
        <v>0</v>
      </c>
      <c r="H129" s="102">
        <f t="shared" si="34"/>
        <v>0</v>
      </c>
      <c r="I129" s="102">
        <f t="shared" si="34"/>
        <v>0</v>
      </c>
      <c r="J129" s="102">
        <f t="shared" si="34"/>
        <v>0</v>
      </c>
      <c r="K129" s="123">
        <f t="shared" si="34"/>
        <v>0</v>
      </c>
    </row>
    <row r="130" spans="1:11" s="19" customFormat="1" ht="21" customHeight="1">
      <c r="A130" s="111"/>
      <c r="B130" s="111"/>
      <c r="C130" s="111"/>
      <c r="D130" s="111"/>
      <c r="E130" s="102"/>
      <c r="F130" s="102"/>
      <c r="G130" s="102"/>
      <c r="H130" s="102"/>
      <c r="I130" s="102"/>
      <c r="J130" s="102"/>
      <c r="K130" s="123"/>
    </row>
    <row r="131" spans="1:11" s="20" customFormat="1" ht="15" customHeight="1">
      <c r="A131" s="103" t="s">
        <v>127</v>
      </c>
      <c r="B131" s="103"/>
      <c r="C131" s="103"/>
      <c r="D131" s="103"/>
      <c r="E131" s="38">
        <f aca="true" t="shared" si="35" ref="E131:K131">SUM(E132,E133,E139,E140)</f>
        <v>0</v>
      </c>
      <c r="F131" s="38">
        <f t="shared" si="35"/>
        <v>0</v>
      </c>
      <c r="G131" s="38">
        <f t="shared" si="35"/>
        <v>0</v>
      </c>
      <c r="H131" s="38">
        <f t="shared" si="35"/>
        <v>0</v>
      </c>
      <c r="I131" s="38">
        <f t="shared" si="35"/>
        <v>0</v>
      </c>
      <c r="J131" s="38">
        <f t="shared" si="35"/>
        <v>0</v>
      </c>
      <c r="K131" s="85">
        <f t="shared" si="35"/>
        <v>0</v>
      </c>
    </row>
    <row r="132" spans="1:11" s="20" customFormat="1" ht="27" customHeight="1">
      <c r="A132" s="45" t="s">
        <v>138</v>
      </c>
      <c r="B132" s="46" t="s">
        <v>136</v>
      </c>
      <c r="C132" s="46">
        <v>2011</v>
      </c>
      <c r="D132" s="46">
        <v>2014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86">
        <v>0</v>
      </c>
    </row>
    <row r="133" spans="1:11" s="20" customFormat="1" ht="27" customHeight="1">
      <c r="A133" s="31" t="s">
        <v>139</v>
      </c>
      <c r="B133" s="33" t="s">
        <v>136</v>
      </c>
      <c r="C133" s="33">
        <v>2010</v>
      </c>
      <c r="D133" s="33">
        <v>2012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87">
        <v>0</v>
      </c>
    </row>
    <row r="134" spans="1:12" s="24" customFormat="1" ht="27" customHeight="1">
      <c r="A134" s="23"/>
      <c r="B134" s="78"/>
      <c r="C134" s="78"/>
      <c r="D134" s="78"/>
      <c r="E134" s="80"/>
      <c r="F134" s="80"/>
      <c r="G134" s="80"/>
      <c r="H134" s="80"/>
      <c r="I134" s="80"/>
      <c r="J134" s="80"/>
      <c r="K134" s="80"/>
      <c r="L134" s="80"/>
    </row>
    <row r="135" spans="1:12" s="24" customFormat="1" ht="12" customHeight="1">
      <c r="A135" s="23"/>
      <c r="B135" s="78"/>
      <c r="C135" s="78"/>
      <c r="D135" s="78"/>
      <c r="E135" s="80"/>
      <c r="F135" s="80"/>
      <c r="G135" s="80"/>
      <c r="H135" s="80"/>
      <c r="I135" s="80"/>
      <c r="J135" s="80"/>
      <c r="K135" s="80"/>
      <c r="L135" s="80"/>
    </row>
    <row r="136" spans="1:12" s="24" customFormat="1" ht="12" customHeight="1">
      <c r="A136" s="113" t="s">
        <v>80</v>
      </c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1:11" s="17" customFormat="1" ht="12.75" customHeight="1">
      <c r="A137" s="114" t="s">
        <v>113</v>
      </c>
      <c r="B137" s="115" t="s">
        <v>114</v>
      </c>
      <c r="C137" s="116" t="s">
        <v>115</v>
      </c>
      <c r="D137" s="116"/>
      <c r="E137" s="117" t="s">
        <v>161</v>
      </c>
      <c r="F137" s="117" t="s">
        <v>162</v>
      </c>
      <c r="G137" s="117" t="s">
        <v>163</v>
      </c>
      <c r="H137" s="117" t="s">
        <v>164</v>
      </c>
      <c r="I137" s="117" t="s">
        <v>165</v>
      </c>
      <c r="J137" s="117" t="s">
        <v>166</v>
      </c>
      <c r="K137" s="122" t="s">
        <v>167</v>
      </c>
    </row>
    <row r="138" spans="1:11" s="11" customFormat="1" ht="27.75" customHeight="1">
      <c r="A138" s="114"/>
      <c r="B138" s="115"/>
      <c r="C138" s="81" t="s">
        <v>124</v>
      </c>
      <c r="D138" s="81" t="s">
        <v>125</v>
      </c>
      <c r="E138" s="117"/>
      <c r="F138" s="117"/>
      <c r="G138" s="117"/>
      <c r="H138" s="117"/>
      <c r="I138" s="117"/>
      <c r="J138" s="117"/>
      <c r="K138" s="122"/>
    </row>
    <row r="139" spans="1:11" s="20" customFormat="1" ht="63" customHeight="1">
      <c r="A139" s="32" t="s">
        <v>140</v>
      </c>
      <c r="B139" s="82" t="s">
        <v>136</v>
      </c>
      <c r="C139" s="82">
        <v>2010</v>
      </c>
      <c r="D139" s="82">
        <v>2012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8">
        <v>0</v>
      </c>
    </row>
    <row r="140" spans="1:11" s="20" customFormat="1" ht="39" customHeight="1">
      <c r="A140" s="45" t="s">
        <v>141</v>
      </c>
      <c r="B140" s="46" t="s">
        <v>136</v>
      </c>
      <c r="C140" s="46">
        <v>2010</v>
      </c>
      <c r="D140" s="46">
        <v>2013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88">
        <v>0</v>
      </c>
    </row>
    <row r="141" spans="1:11" s="20" customFormat="1" ht="15" customHeight="1">
      <c r="A141" s="103" t="s">
        <v>128</v>
      </c>
      <c r="B141" s="103"/>
      <c r="C141" s="103"/>
      <c r="D141" s="103"/>
      <c r="E141" s="104">
        <f>SUM(E143,E145,E147,E149)</f>
        <v>1125900</v>
      </c>
      <c r="F141" s="104">
        <f aca="true" t="shared" si="36" ref="F141:K141">SUM(F143,F145,F147,F149)</f>
        <v>1074500</v>
      </c>
      <c r="G141" s="104">
        <f t="shared" si="36"/>
        <v>0</v>
      </c>
      <c r="H141" s="104">
        <f t="shared" si="36"/>
        <v>0</v>
      </c>
      <c r="I141" s="104">
        <f t="shared" si="36"/>
        <v>0</v>
      </c>
      <c r="J141" s="104">
        <f t="shared" si="36"/>
        <v>0</v>
      </c>
      <c r="K141" s="128">
        <f t="shared" si="36"/>
        <v>0</v>
      </c>
    </row>
    <row r="142" spans="1:11" s="20" customFormat="1" ht="15" customHeight="1">
      <c r="A142" s="103"/>
      <c r="B142" s="103"/>
      <c r="C142" s="103"/>
      <c r="D142" s="103"/>
      <c r="E142" s="104"/>
      <c r="F142" s="104"/>
      <c r="G142" s="104"/>
      <c r="H142" s="104"/>
      <c r="I142" s="104"/>
      <c r="J142" s="104"/>
      <c r="K142" s="128"/>
    </row>
    <row r="143" spans="1:11" s="20" customFormat="1" ht="18" customHeight="1">
      <c r="A143" s="108" t="s">
        <v>142</v>
      </c>
      <c r="B143" s="109" t="s">
        <v>136</v>
      </c>
      <c r="C143" s="109">
        <v>2009</v>
      </c>
      <c r="D143" s="109">
        <v>2012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27">
        <v>0</v>
      </c>
    </row>
    <row r="144" spans="1:11" s="20" customFormat="1" ht="18" customHeight="1">
      <c r="A144" s="108"/>
      <c r="B144" s="109"/>
      <c r="C144" s="109"/>
      <c r="D144" s="109"/>
      <c r="E144" s="110"/>
      <c r="F144" s="110"/>
      <c r="G144" s="110"/>
      <c r="H144" s="110"/>
      <c r="I144" s="110"/>
      <c r="J144" s="110"/>
      <c r="K144" s="127"/>
    </row>
    <row r="145" spans="1:11" s="20" customFormat="1" ht="18" customHeight="1">
      <c r="A145" s="108" t="s">
        <v>183</v>
      </c>
      <c r="B145" s="109" t="s">
        <v>136</v>
      </c>
      <c r="C145" s="109">
        <v>2009</v>
      </c>
      <c r="D145" s="109">
        <v>2012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27">
        <v>0</v>
      </c>
    </row>
    <row r="146" spans="1:11" s="20" customFormat="1" ht="18" customHeight="1">
      <c r="A146" s="108"/>
      <c r="B146" s="109"/>
      <c r="C146" s="109"/>
      <c r="D146" s="109"/>
      <c r="E146" s="110"/>
      <c r="F146" s="110"/>
      <c r="G146" s="110"/>
      <c r="H146" s="110"/>
      <c r="I146" s="110"/>
      <c r="J146" s="110"/>
      <c r="K146" s="127"/>
    </row>
    <row r="147" spans="1:11" s="20" customFormat="1" ht="18" customHeight="1">
      <c r="A147" s="108" t="s">
        <v>144</v>
      </c>
      <c r="B147" s="109" t="s">
        <v>136</v>
      </c>
      <c r="C147" s="109">
        <v>2010</v>
      </c>
      <c r="D147" s="109">
        <v>2012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27">
        <v>0</v>
      </c>
    </row>
    <row r="148" spans="1:11" s="20" customFormat="1" ht="18" customHeight="1">
      <c r="A148" s="108"/>
      <c r="B148" s="109"/>
      <c r="C148" s="109"/>
      <c r="D148" s="109"/>
      <c r="E148" s="110"/>
      <c r="F148" s="110"/>
      <c r="G148" s="110"/>
      <c r="H148" s="110"/>
      <c r="I148" s="110"/>
      <c r="J148" s="110"/>
      <c r="K148" s="127"/>
    </row>
    <row r="149" spans="1:11" s="20" customFormat="1" ht="39" customHeight="1">
      <c r="A149" s="45" t="s">
        <v>146</v>
      </c>
      <c r="B149" s="46" t="s">
        <v>136</v>
      </c>
      <c r="C149" s="46">
        <v>2004</v>
      </c>
      <c r="D149" s="46">
        <v>2027</v>
      </c>
      <c r="E149" s="37">
        <v>1125900</v>
      </c>
      <c r="F149" s="37">
        <v>1074500</v>
      </c>
      <c r="G149" s="37">
        <v>0</v>
      </c>
      <c r="H149" s="37">
        <v>0</v>
      </c>
      <c r="I149" s="37">
        <v>0</v>
      </c>
      <c r="J149" s="37">
        <v>0</v>
      </c>
      <c r="K149" s="88">
        <v>0</v>
      </c>
    </row>
    <row r="150" spans="1:11" s="19" customFormat="1" ht="18" customHeight="1">
      <c r="A150" s="120" t="s">
        <v>147</v>
      </c>
      <c r="B150" s="120"/>
      <c r="C150" s="120"/>
      <c r="D150" s="120"/>
      <c r="E150" s="84">
        <f aca="true" t="shared" si="37" ref="E150:K150">+E151</f>
        <v>24200</v>
      </c>
      <c r="F150" s="84">
        <f t="shared" si="37"/>
        <v>23100</v>
      </c>
      <c r="G150" s="84">
        <f t="shared" si="37"/>
        <v>22000</v>
      </c>
      <c r="H150" s="84">
        <f t="shared" si="37"/>
        <v>21000</v>
      </c>
      <c r="I150" s="84">
        <f t="shared" si="37"/>
        <v>20000</v>
      </c>
      <c r="J150" s="84">
        <f t="shared" si="37"/>
        <v>19100</v>
      </c>
      <c r="K150" s="89">
        <f t="shared" si="37"/>
        <v>18200</v>
      </c>
    </row>
    <row r="151" spans="1:11" s="20" customFormat="1" ht="15" customHeight="1">
      <c r="A151" s="103" t="s">
        <v>127</v>
      </c>
      <c r="B151" s="103"/>
      <c r="C151" s="103"/>
      <c r="D151" s="103"/>
      <c r="E151" s="38">
        <f aca="true" t="shared" si="38" ref="E151:K151">SUM(E152)</f>
        <v>24200</v>
      </c>
      <c r="F151" s="38">
        <f t="shared" si="38"/>
        <v>23100</v>
      </c>
      <c r="G151" s="38">
        <f t="shared" si="38"/>
        <v>22000</v>
      </c>
      <c r="H151" s="38">
        <f t="shared" si="38"/>
        <v>21000</v>
      </c>
      <c r="I151" s="38">
        <f t="shared" si="38"/>
        <v>20000</v>
      </c>
      <c r="J151" s="38">
        <f t="shared" si="38"/>
        <v>19100</v>
      </c>
      <c r="K151" s="48">
        <f t="shared" si="38"/>
        <v>18200</v>
      </c>
    </row>
    <row r="152" spans="1:11" s="20" customFormat="1" ht="63" customHeight="1">
      <c r="A152" s="31" t="s">
        <v>148</v>
      </c>
      <c r="B152" s="33" t="s">
        <v>136</v>
      </c>
      <c r="C152" s="33">
        <v>1999</v>
      </c>
      <c r="D152" s="33">
        <v>2045</v>
      </c>
      <c r="E152" s="35">
        <v>24200</v>
      </c>
      <c r="F152" s="35">
        <v>23100</v>
      </c>
      <c r="G152" s="35">
        <v>22000</v>
      </c>
      <c r="H152" s="35">
        <v>21000</v>
      </c>
      <c r="I152" s="35">
        <v>20000</v>
      </c>
      <c r="J152" s="35">
        <v>19100</v>
      </c>
      <c r="K152" s="43">
        <v>18200</v>
      </c>
    </row>
    <row r="161" spans="1:12" s="24" customFormat="1" ht="12" customHeight="1">
      <c r="A161" s="113" t="s">
        <v>3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1:12" s="17" customFormat="1" ht="12.75" customHeight="1">
      <c r="A162" s="114" t="s">
        <v>113</v>
      </c>
      <c r="B162" s="115" t="s">
        <v>114</v>
      </c>
      <c r="C162" s="116" t="s">
        <v>115</v>
      </c>
      <c r="D162" s="116"/>
      <c r="E162" s="117" t="s">
        <v>168</v>
      </c>
      <c r="F162" s="117" t="s">
        <v>169</v>
      </c>
      <c r="G162" s="117" t="s">
        <v>170</v>
      </c>
      <c r="H162" s="117" t="s">
        <v>171</v>
      </c>
      <c r="I162" s="117" t="s">
        <v>172</v>
      </c>
      <c r="J162" s="117" t="s">
        <v>173</v>
      </c>
      <c r="K162" s="117" t="s">
        <v>174</v>
      </c>
      <c r="L162" s="116" t="s">
        <v>175</v>
      </c>
    </row>
    <row r="163" spans="1:12" s="11" customFormat="1" ht="27.75" customHeight="1">
      <c r="A163" s="114"/>
      <c r="B163" s="115"/>
      <c r="C163" s="81" t="s">
        <v>124</v>
      </c>
      <c r="D163" s="81" t="s">
        <v>125</v>
      </c>
      <c r="E163" s="117"/>
      <c r="F163" s="117"/>
      <c r="G163" s="117"/>
      <c r="H163" s="117"/>
      <c r="I163" s="117"/>
      <c r="J163" s="117"/>
      <c r="K163" s="117"/>
      <c r="L163" s="116"/>
    </row>
    <row r="164" spans="1:12" s="19" customFormat="1" ht="15" customHeight="1">
      <c r="A164" s="101" t="s">
        <v>126</v>
      </c>
      <c r="B164" s="101"/>
      <c r="C164" s="101"/>
      <c r="D164" s="101"/>
      <c r="E164" s="102">
        <f aca="true" t="shared" si="39" ref="E164:L164">+E166+E167</f>
        <v>17300</v>
      </c>
      <c r="F164" s="102">
        <f t="shared" si="39"/>
        <v>16500</v>
      </c>
      <c r="G164" s="102">
        <f t="shared" si="39"/>
        <v>15800</v>
      </c>
      <c r="H164" s="102">
        <f t="shared" si="39"/>
        <v>13600</v>
      </c>
      <c r="I164" s="102">
        <f t="shared" si="39"/>
        <v>13000</v>
      </c>
      <c r="J164" s="102">
        <f t="shared" si="39"/>
        <v>12500</v>
      </c>
      <c r="K164" s="102">
        <f t="shared" si="39"/>
        <v>12500</v>
      </c>
      <c r="L164" s="102">
        <f t="shared" si="39"/>
        <v>12500</v>
      </c>
    </row>
    <row r="165" spans="1:12" s="19" customFormat="1" ht="15" customHeight="1">
      <c r="A165" s="101"/>
      <c r="B165" s="101"/>
      <c r="C165" s="101"/>
      <c r="D165" s="101"/>
      <c r="E165" s="102"/>
      <c r="F165" s="102"/>
      <c r="G165" s="102"/>
      <c r="H165" s="102"/>
      <c r="I165" s="102"/>
      <c r="J165" s="102"/>
      <c r="K165" s="102"/>
      <c r="L165" s="102"/>
    </row>
    <row r="166" spans="1:12" s="20" customFormat="1" ht="15" customHeight="1">
      <c r="A166" s="103" t="s">
        <v>127</v>
      </c>
      <c r="B166" s="103"/>
      <c r="C166" s="103"/>
      <c r="D166" s="103"/>
      <c r="E166" s="38">
        <f aca="true" t="shared" si="40" ref="E166:L166">+E171+E184+E204</f>
        <v>17300</v>
      </c>
      <c r="F166" s="38">
        <f t="shared" si="40"/>
        <v>16500</v>
      </c>
      <c r="G166" s="38">
        <f t="shared" si="40"/>
        <v>15800</v>
      </c>
      <c r="H166" s="38">
        <f t="shared" si="40"/>
        <v>13600</v>
      </c>
      <c r="I166" s="38">
        <f t="shared" si="40"/>
        <v>13000</v>
      </c>
      <c r="J166" s="38">
        <f t="shared" si="40"/>
        <v>12500</v>
      </c>
      <c r="K166" s="38">
        <f t="shared" si="40"/>
        <v>12500</v>
      </c>
      <c r="L166" s="38">
        <f t="shared" si="40"/>
        <v>12500</v>
      </c>
    </row>
    <row r="167" spans="1:12" s="20" customFormat="1" ht="15" customHeight="1">
      <c r="A167" s="103" t="s">
        <v>128</v>
      </c>
      <c r="B167" s="103"/>
      <c r="C167" s="103"/>
      <c r="D167" s="103"/>
      <c r="E167" s="104">
        <f aca="true" t="shared" si="41" ref="E167:L167">+E172+E194</f>
        <v>0</v>
      </c>
      <c r="F167" s="104">
        <f t="shared" si="41"/>
        <v>0</v>
      </c>
      <c r="G167" s="104">
        <f t="shared" si="41"/>
        <v>0</v>
      </c>
      <c r="H167" s="104">
        <f t="shared" si="41"/>
        <v>0</v>
      </c>
      <c r="I167" s="104">
        <f t="shared" si="41"/>
        <v>0</v>
      </c>
      <c r="J167" s="104">
        <f t="shared" si="41"/>
        <v>0</v>
      </c>
      <c r="K167" s="104">
        <f t="shared" si="41"/>
        <v>0</v>
      </c>
      <c r="L167" s="104">
        <f t="shared" si="41"/>
        <v>0</v>
      </c>
    </row>
    <row r="168" spans="1:12" s="20" customFormat="1" ht="15" customHeight="1">
      <c r="A168" s="103"/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</row>
    <row r="169" spans="1:12" s="21" customFormat="1" ht="15" customHeight="1">
      <c r="A169" s="105" t="s">
        <v>129</v>
      </c>
      <c r="B169" s="105"/>
      <c r="C169" s="105"/>
      <c r="D169" s="105"/>
      <c r="E169" s="106">
        <f aca="true" t="shared" si="42" ref="E169:L169">+E171+E172</f>
        <v>0</v>
      </c>
      <c r="F169" s="106">
        <f t="shared" si="42"/>
        <v>0</v>
      </c>
      <c r="G169" s="106">
        <f t="shared" si="42"/>
        <v>0</v>
      </c>
      <c r="H169" s="106">
        <f t="shared" si="42"/>
        <v>0</v>
      </c>
      <c r="I169" s="106">
        <f t="shared" si="42"/>
        <v>0</v>
      </c>
      <c r="J169" s="106">
        <f t="shared" si="42"/>
        <v>0</v>
      </c>
      <c r="K169" s="106">
        <f t="shared" si="42"/>
        <v>0</v>
      </c>
      <c r="L169" s="106">
        <f t="shared" si="42"/>
        <v>0</v>
      </c>
    </row>
    <row r="170" spans="1:12" s="21" customFormat="1" ht="15" customHeight="1">
      <c r="A170" s="105"/>
      <c r="B170" s="105"/>
      <c r="C170" s="105"/>
      <c r="D170" s="105"/>
      <c r="E170" s="106"/>
      <c r="F170" s="106"/>
      <c r="G170" s="106"/>
      <c r="H170" s="106"/>
      <c r="I170" s="106"/>
      <c r="J170" s="106"/>
      <c r="K170" s="106"/>
      <c r="L170" s="106"/>
    </row>
    <row r="171" spans="1:12" s="20" customFormat="1" ht="15" customHeight="1">
      <c r="A171" s="103" t="s">
        <v>127</v>
      </c>
      <c r="B171" s="103"/>
      <c r="C171" s="103"/>
      <c r="D171" s="103"/>
      <c r="E171" s="38">
        <f aca="true" t="shared" si="43" ref="E171:L171">+E176</f>
        <v>0</v>
      </c>
      <c r="F171" s="38">
        <f t="shared" si="43"/>
        <v>0</v>
      </c>
      <c r="G171" s="38">
        <f t="shared" si="43"/>
        <v>0</v>
      </c>
      <c r="H171" s="38">
        <f t="shared" si="43"/>
        <v>0</v>
      </c>
      <c r="I171" s="38">
        <f t="shared" si="43"/>
        <v>0</v>
      </c>
      <c r="J171" s="38">
        <f t="shared" si="43"/>
        <v>0</v>
      </c>
      <c r="K171" s="38">
        <f t="shared" si="43"/>
        <v>0</v>
      </c>
      <c r="L171" s="38">
        <f t="shared" si="43"/>
        <v>0</v>
      </c>
    </row>
    <row r="172" spans="1:12" s="20" customFormat="1" ht="15" customHeight="1">
      <c r="A172" s="103" t="s">
        <v>128</v>
      </c>
      <c r="B172" s="103"/>
      <c r="C172" s="103"/>
      <c r="D172" s="103"/>
      <c r="E172" s="104">
        <f aca="true" t="shared" si="44" ref="E172:L172">+E178</f>
        <v>0</v>
      </c>
      <c r="F172" s="104">
        <f t="shared" si="44"/>
        <v>0</v>
      </c>
      <c r="G172" s="104">
        <f t="shared" si="44"/>
        <v>0</v>
      </c>
      <c r="H172" s="104">
        <f t="shared" si="44"/>
        <v>0</v>
      </c>
      <c r="I172" s="104">
        <f t="shared" si="44"/>
        <v>0</v>
      </c>
      <c r="J172" s="104">
        <f t="shared" si="44"/>
        <v>0</v>
      </c>
      <c r="K172" s="104">
        <f t="shared" si="44"/>
        <v>0</v>
      </c>
      <c r="L172" s="104">
        <f t="shared" si="44"/>
        <v>0</v>
      </c>
    </row>
    <row r="173" spans="1:12" s="20" customFormat="1" ht="15" customHeight="1">
      <c r="A173" s="103"/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</row>
    <row r="174" spans="1:12" s="21" customFormat="1" ht="18" customHeight="1">
      <c r="A174" s="107" t="s">
        <v>130</v>
      </c>
      <c r="B174" s="107"/>
      <c r="C174" s="107"/>
      <c r="D174" s="107"/>
      <c r="E174" s="106">
        <f aca="true" t="shared" si="45" ref="E174:L174">+E176+E178</f>
        <v>0</v>
      </c>
      <c r="F174" s="106">
        <f t="shared" si="45"/>
        <v>0</v>
      </c>
      <c r="G174" s="106">
        <f t="shared" si="45"/>
        <v>0</v>
      </c>
      <c r="H174" s="106">
        <f t="shared" si="45"/>
        <v>0</v>
      </c>
      <c r="I174" s="106">
        <f t="shared" si="45"/>
        <v>0</v>
      </c>
      <c r="J174" s="106">
        <f t="shared" si="45"/>
        <v>0</v>
      </c>
      <c r="K174" s="106">
        <f t="shared" si="45"/>
        <v>0</v>
      </c>
      <c r="L174" s="106">
        <f t="shared" si="45"/>
        <v>0</v>
      </c>
    </row>
    <row r="175" spans="1:12" s="21" customFormat="1" ht="18" customHeight="1">
      <c r="A175" s="107"/>
      <c r="B175" s="107"/>
      <c r="C175" s="107"/>
      <c r="D175" s="107"/>
      <c r="E175" s="106"/>
      <c r="F175" s="106"/>
      <c r="G175" s="106"/>
      <c r="H175" s="106"/>
      <c r="I175" s="106"/>
      <c r="J175" s="106"/>
      <c r="K175" s="106"/>
      <c r="L175" s="106"/>
    </row>
    <row r="176" spans="1:12" s="20" customFormat="1" ht="15" customHeight="1">
      <c r="A176" s="103" t="s">
        <v>131</v>
      </c>
      <c r="B176" s="103"/>
      <c r="C176" s="103"/>
      <c r="D176" s="103"/>
      <c r="E176" s="38">
        <f aca="true" t="shared" si="46" ref="E176:L176">+E177</f>
        <v>0</v>
      </c>
      <c r="F176" s="38">
        <f t="shared" si="46"/>
        <v>0</v>
      </c>
      <c r="G176" s="38">
        <f t="shared" si="46"/>
        <v>0</v>
      </c>
      <c r="H176" s="38">
        <f t="shared" si="46"/>
        <v>0</v>
      </c>
      <c r="I176" s="38">
        <f t="shared" si="46"/>
        <v>0</v>
      </c>
      <c r="J176" s="38">
        <f t="shared" si="46"/>
        <v>0</v>
      </c>
      <c r="K176" s="38">
        <f t="shared" si="46"/>
        <v>0</v>
      </c>
      <c r="L176" s="38">
        <f t="shared" si="46"/>
        <v>0</v>
      </c>
    </row>
    <row r="177" spans="1:12" s="20" customFormat="1" ht="41.25" customHeight="1">
      <c r="A177" s="72" t="s">
        <v>132</v>
      </c>
      <c r="B177" s="73" t="s">
        <v>133</v>
      </c>
      <c r="C177" s="46">
        <v>2010</v>
      </c>
      <c r="D177" s="74">
        <v>2012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</row>
    <row r="178" spans="1:12" s="20" customFormat="1" ht="15" customHeight="1">
      <c r="A178" s="103" t="s">
        <v>134</v>
      </c>
      <c r="B178" s="103"/>
      <c r="C178" s="103"/>
      <c r="D178" s="103"/>
      <c r="E178" s="104">
        <f aca="true" t="shared" si="47" ref="E178:L178">SUM(E180:E181)</f>
        <v>0</v>
      </c>
      <c r="F178" s="104">
        <f t="shared" si="47"/>
        <v>0</v>
      </c>
      <c r="G178" s="104">
        <f t="shared" si="47"/>
        <v>0</v>
      </c>
      <c r="H178" s="104">
        <f t="shared" si="47"/>
        <v>0</v>
      </c>
      <c r="I178" s="104">
        <f t="shared" si="47"/>
        <v>0</v>
      </c>
      <c r="J178" s="104">
        <f t="shared" si="47"/>
        <v>0</v>
      </c>
      <c r="K178" s="104">
        <f t="shared" si="47"/>
        <v>0</v>
      </c>
      <c r="L178" s="104">
        <f t="shared" si="47"/>
        <v>0</v>
      </c>
    </row>
    <row r="179" spans="1:12" s="20" customFormat="1" ht="15" customHeight="1">
      <c r="A179" s="103"/>
      <c r="B179" s="103"/>
      <c r="C179" s="103"/>
      <c r="D179" s="103"/>
      <c r="E179" s="104"/>
      <c r="F179" s="104"/>
      <c r="G179" s="104"/>
      <c r="H179" s="104"/>
      <c r="I179" s="104"/>
      <c r="J179" s="104"/>
      <c r="K179" s="104"/>
      <c r="L179" s="104"/>
    </row>
    <row r="180" spans="1:12" s="20" customFormat="1" ht="25.5" customHeight="1">
      <c r="A180" s="108" t="s">
        <v>135</v>
      </c>
      <c r="B180" s="109" t="s">
        <v>136</v>
      </c>
      <c r="C180" s="109">
        <v>2004</v>
      </c>
      <c r="D180" s="109">
        <v>2013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</row>
    <row r="181" spans="1:12" s="20" customFormat="1" ht="25.5" customHeight="1">
      <c r="A181" s="108"/>
      <c r="B181" s="109"/>
      <c r="C181" s="109"/>
      <c r="D181" s="109"/>
      <c r="E181" s="110"/>
      <c r="F181" s="110"/>
      <c r="G181" s="110"/>
      <c r="H181" s="110"/>
      <c r="I181" s="110"/>
      <c r="J181" s="110"/>
      <c r="K181" s="110"/>
      <c r="L181" s="110"/>
    </row>
    <row r="182" spans="1:12" s="19" customFormat="1" ht="21" customHeight="1">
      <c r="A182" s="111" t="s">
        <v>137</v>
      </c>
      <c r="B182" s="111"/>
      <c r="C182" s="111"/>
      <c r="D182" s="111"/>
      <c r="E182" s="102">
        <f aca="true" t="shared" si="48" ref="E182:L182">SUM(E184,E194)</f>
        <v>0</v>
      </c>
      <c r="F182" s="102">
        <f t="shared" si="48"/>
        <v>0</v>
      </c>
      <c r="G182" s="102">
        <f t="shared" si="48"/>
        <v>0</v>
      </c>
      <c r="H182" s="102">
        <f t="shared" si="48"/>
        <v>0</v>
      </c>
      <c r="I182" s="102">
        <f t="shared" si="48"/>
        <v>0</v>
      </c>
      <c r="J182" s="102">
        <f t="shared" si="48"/>
        <v>0</v>
      </c>
      <c r="K182" s="102">
        <f t="shared" si="48"/>
        <v>0</v>
      </c>
      <c r="L182" s="102">
        <f t="shared" si="48"/>
        <v>0</v>
      </c>
    </row>
    <row r="183" spans="1:12" s="19" customFormat="1" ht="21" customHeight="1">
      <c r="A183" s="111"/>
      <c r="B183" s="111"/>
      <c r="C183" s="111"/>
      <c r="D183" s="111"/>
      <c r="E183" s="102"/>
      <c r="F183" s="102"/>
      <c r="G183" s="102"/>
      <c r="H183" s="102"/>
      <c r="I183" s="102"/>
      <c r="J183" s="102"/>
      <c r="K183" s="102"/>
      <c r="L183" s="102"/>
    </row>
    <row r="184" spans="1:12" s="20" customFormat="1" ht="15" customHeight="1">
      <c r="A184" s="103" t="s">
        <v>127</v>
      </c>
      <c r="B184" s="103"/>
      <c r="C184" s="103"/>
      <c r="D184" s="103"/>
      <c r="E184" s="38">
        <f aca="true" t="shared" si="49" ref="E184:L184">SUM(E185,E186,E192,E193)</f>
        <v>0</v>
      </c>
      <c r="F184" s="38">
        <f t="shared" si="49"/>
        <v>0</v>
      </c>
      <c r="G184" s="38">
        <f t="shared" si="49"/>
        <v>0</v>
      </c>
      <c r="H184" s="38">
        <f t="shared" si="49"/>
        <v>0</v>
      </c>
      <c r="I184" s="38">
        <f t="shared" si="49"/>
        <v>0</v>
      </c>
      <c r="J184" s="38">
        <f t="shared" si="49"/>
        <v>0</v>
      </c>
      <c r="K184" s="38">
        <f t="shared" si="49"/>
        <v>0</v>
      </c>
      <c r="L184" s="38">
        <f t="shared" si="49"/>
        <v>0</v>
      </c>
    </row>
    <row r="185" spans="1:12" s="20" customFormat="1" ht="27" customHeight="1">
      <c r="A185" s="45" t="s">
        <v>138</v>
      </c>
      <c r="B185" s="46" t="s">
        <v>136</v>
      </c>
      <c r="C185" s="46">
        <v>2011</v>
      </c>
      <c r="D185" s="46">
        <v>2014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</row>
    <row r="186" spans="1:12" s="20" customFormat="1" ht="27" customHeight="1">
      <c r="A186" s="31" t="s">
        <v>139</v>
      </c>
      <c r="B186" s="33" t="s">
        <v>136</v>
      </c>
      <c r="C186" s="33">
        <v>2010</v>
      </c>
      <c r="D186" s="33">
        <v>2012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</row>
    <row r="187" spans="1:12" s="24" customFormat="1" ht="27" customHeight="1">
      <c r="A187" s="23"/>
      <c r="B187" s="78"/>
      <c r="C187" s="78"/>
      <c r="D187" s="78"/>
      <c r="E187" s="80"/>
      <c r="F187" s="80"/>
      <c r="G187" s="80"/>
      <c r="H187" s="80"/>
      <c r="I187" s="80"/>
      <c r="J187" s="80"/>
      <c r="K187" s="80"/>
      <c r="L187" s="80"/>
    </row>
    <row r="188" spans="1:12" s="24" customFormat="1" ht="12.75" customHeight="1">
      <c r="A188" s="23"/>
      <c r="B188" s="78"/>
      <c r="C188" s="78"/>
      <c r="D188" s="78"/>
      <c r="E188" s="80"/>
      <c r="F188" s="80"/>
      <c r="G188" s="80"/>
      <c r="H188" s="80"/>
      <c r="I188" s="80"/>
      <c r="J188" s="80"/>
      <c r="K188" s="80"/>
      <c r="L188" s="80"/>
    </row>
    <row r="189" spans="1:12" s="24" customFormat="1" ht="12" customHeight="1">
      <c r="A189" s="113" t="s">
        <v>81</v>
      </c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1:12" s="17" customFormat="1" ht="12.75" customHeight="1">
      <c r="A190" s="114" t="s">
        <v>113</v>
      </c>
      <c r="B190" s="115" t="s">
        <v>114</v>
      </c>
      <c r="C190" s="116" t="s">
        <v>115</v>
      </c>
      <c r="D190" s="116"/>
      <c r="E190" s="117" t="s">
        <v>168</v>
      </c>
      <c r="F190" s="117" t="s">
        <v>169</v>
      </c>
      <c r="G190" s="117" t="s">
        <v>170</v>
      </c>
      <c r="H190" s="117" t="s">
        <v>171</v>
      </c>
      <c r="I190" s="117" t="s">
        <v>172</v>
      </c>
      <c r="J190" s="117" t="s">
        <v>173</v>
      </c>
      <c r="K190" s="117" t="s">
        <v>174</v>
      </c>
      <c r="L190" s="116" t="s">
        <v>175</v>
      </c>
    </row>
    <row r="191" spans="1:12" s="11" customFormat="1" ht="27.75" customHeight="1">
      <c r="A191" s="114"/>
      <c r="B191" s="115"/>
      <c r="C191" s="81" t="s">
        <v>124</v>
      </c>
      <c r="D191" s="81" t="s">
        <v>125</v>
      </c>
      <c r="E191" s="117"/>
      <c r="F191" s="117"/>
      <c r="G191" s="117"/>
      <c r="H191" s="117"/>
      <c r="I191" s="117"/>
      <c r="J191" s="117"/>
      <c r="K191" s="117"/>
      <c r="L191" s="116"/>
    </row>
    <row r="192" spans="1:12" s="20" customFormat="1" ht="63" customHeight="1">
      <c r="A192" s="32" t="s">
        <v>140</v>
      </c>
      <c r="B192" s="82" t="s">
        <v>136</v>
      </c>
      <c r="C192" s="82">
        <v>2010</v>
      </c>
      <c r="D192" s="82">
        <v>2012</v>
      </c>
      <c r="E192" s="83">
        <v>0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</v>
      </c>
    </row>
    <row r="193" spans="1:12" s="20" customFormat="1" ht="39" customHeight="1">
      <c r="A193" s="45" t="s">
        <v>141</v>
      </c>
      <c r="B193" s="46" t="s">
        <v>136</v>
      </c>
      <c r="C193" s="46">
        <v>2010</v>
      </c>
      <c r="D193" s="46">
        <v>2013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</row>
    <row r="194" spans="1:12" s="20" customFormat="1" ht="15" customHeight="1">
      <c r="A194" s="103" t="s">
        <v>128</v>
      </c>
      <c r="B194" s="103"/>
      <c r="C194" s="103"/>
      <c r="D194" s="103"/>
      <c r="E194" s="104">
        <f>SUM(E196,E198,E200,E202)</f>
        <v>0</v>
      </c>
      <c r="F194" s="104">
        <f aca="true" t="shared" si="50" ref="F194:L194">SUM(F196,F198,F200,F202)</f>
        <v>0</v>
      </c>
      <c r="G194" s="104">
        <f t="shared" si="50"/>
        <v>0</v>
      </c>
      <c r="H194" s="104">
        <f t="shared" si="50"/>
        <v>0</v>
      </c>
      <c r="I194" s="104">
        <f t="shared" si="50"/>
        <v>0</v>
      </c>
      <c r="J194" s="104">
        <f t="shared" si="50"/>
        <v>0</v>
      </c>
      <c r="K194" s="104">
        <f t="shared" si="50"/>
        <v>0</v>
      </c>
      <c r="L194" s="104">
        <f t="shared" si="50"/>
        <v>0</v>
      </c>
    </row>
    <row r="195" spans="1:12" s="20" customFormat="1" ht="15" customHeight="1">
      <c r="A195" s="103"/>
      <c r="B195" s="103"/>
      <c r="C195" s="103"/>
      <c r="D195" s="103"/>
      <c r="E195" s="104"/>
      <c r="F195" s="104"/>
      <c r="G195" s="104"/>
      <c r="H195" s="104"/>
      <c r="I195" s="104"/>
      <c r="J195" s="104"/>
      <c r="K195" s="104"/>
      <c r="L195" s="104"/>
    </row>
    <row r="196" spans="1:12" s="20" customFormat="1" ht="18" customHeight="1">
      <c r="A196" s="108" t="s">
        <v>142</v>
      </c>
      <c r="B196" s="109" t="s">
        <v>136</v>
      </c>
      <c r="C196" s="109">
        <v>2009</v>
      </c>
      <c r="D196" s="109">
        <v>2012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</row>
    <row r="197" spans="1:12" s="20" customFormat="1" ht="18" customHeight="1">
      <c r="A197" s="108"/>
      <c r="B197" s="109"/>
      <c r="C197" s="109"/>
      <c r="D197" s="109"/>
      <c r="E197" s="110"/>
      <c r="F197" s="110"/>
      <c r="G197" s="110"/>
      <c r="H197" s="110"/>
      <c r="I197" s="110"/>
      <c r="J197" s="110"/>
      <c r="K197" s="110"/>
      <c r="L197" s="110"/>
    </row>
    <row r="198" spans="1:12" s="20" customFormat="1" ht="18" customHeight="1">
      <c r="A198" s="108" t="s">
        <v>183</v>
      </c>
      <c r="B198" s="109" t="s">
        <v>136</v>
      </c>
      <c r="C198" s="109">
        <v>2009</v>
      </c>
      <c r="D198" s="109">
        <v>2012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</row>
    <row r="199" spans="1:12" s="20" customFormat="1" ht="18" customHeight="1">
      <c r="A199" s="108"/>
      <c r="B199" s="109"/>
      <c r="C199" s="109"/>
      <c r="D199" s="109"/>
      <c r="E199" s="110"/>
      <c r="F199" s="110"/>
      <c r="G199" s="110"/>
      <c r="H199" s="110"/>
      <c r="I199" s="110"/>
      <c r="J199" s="110"/>
      <c r="K199" s="110"/>
      <c r="L199" s="110"/>
    </row>
    <row r="200" spans="1:12" s="20" customFormat="1" ht="18" customHeight="1">
      <c r="A200" s="108" t="s">
        <v>144</v>
      </c>
      <c r="B200" s="109" t="s">
        <v>136</v>
      </c>
      <c r="C200" s="109">
        <v>2010</v>
      </c>
      <c r="D200" s="109">
        <v>2012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</row>
    <row r="201" spans="1:12" s="20" customFormat="1" ht="18" customHeight="1">
      <c r="A201" s="108"/>
      <c r="B201" s="109"/>
      <c r="C201" s="109"/>
      <c r="D201" s="109"/>
      <c r="E201" s="110"/>
      <c r="F201" s="110"/>
      <c r="G201" s="110"/>
      <c r="H201" s="110"/>
      <c r="I201" s="110"/>
      <c r="J201" s="110"/>
      <c r="K201" s="110"/>
      <c r="L201" s="110"/>
    </row>
    <row r="202" spans="1:12" s="20" customFormat="1" ht="39" customHeight="1">
      <c r="A202" s="45" t="s">
        <v>146</v>
      </c>
      <c r="B202" s="46" t="s">
        <v>136</v>
      </c>
      <c r="C202" s="46">
        <v>2004</v>
      </c>
      <c r="D202" s="46">
        <v>2027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</row>
    <row r="203" spans="1:12" s="19" customFormat="1" ht="18" customHeight="1">
      <c r="A203" s="120" t="s">
        <v>147</v>
      </c>
      <c r="B203" s="120"/>
      <c r="C203" s="120"/>
      <c r="D203" s="120"/>
      <c r="E203" s="84">
        <f aca="true" t="shared" si="51" ref="E203:L203">+E204</f>
        <v>17300</v>
      </c>
      <c r="F203" s="84">
        <f t="shared" si="51"/>
        <v>16500</v>
      </c>
      <c r="G203" s="84">
        <f t="shared" si="51"/>
        <v>15800</v>
      </c>
      <c r="H203" s="84">
        <f t="shared" si="51"/>
        <v>13600</v>
      </c>
      <c r="I203" s="84">
        <f t="shared" si="51"/>
        <v>13000</v>
      </c>
      <c r="J203" s="84">
        <f t="shared" si="51"/>
        <v>12500</v>
      </c>
      <c r="K203" s="84">
        <f t="shared" si="51"/>
        <v>12500</v>
      </c>
      <c r="L203" s="84">
        <f t="shared" si="51"/>
        <v>12500</v>
      </c>
    </row>
    <row r="204" spans="1:12" s="20" customFormat="1" ht="15" customHeight="1">
      <c r="A204" s="103" t="s">
        <v>127</v>
      </c>
      <c r="B204" s="103"/>
      <c r="C204" s="103"/>
      <c r="D204" s="103"/>
      <c r="E204" s="38">
        <f aca="true" t="shared" si="52" ref="E204:L204">SUM(E205)</f>
        <v>17300</v>
      </c>
      <c r="F204" s="38">
        <f t="shared" si="52"/>
        <v>16500</v>
      </c>
      <c r="G204" s="38">
        <f t="shared" si="52"/>
        <v>15800</v>
      </c>
      <c r="H204" s="38">
        <f t="shared" si="52"/>
        <v>13600</v>
      </c>
      <c r="I204" s="38">
        <f t="shared" si="52"/>
        <v>13000</v>
      </c>
      <c r="J204" s="38">
        <f t="shared" si="52"/>
        <v>12500</v>
      </c>
      <c r="K204" s="38">
        <f t="shared" si="52"/>
        <v>12500</v>
      </c>
      <c r="L204" s="38">
        <f t="shared" si="52"/>
        <v>12500</v>
      </c>
    </row>
    <row r="205" spans="1:12" s="20" customFormat="1" ht="63" customHeight="1">
      <c r="A205" s="31" t="s">
        <v>148</v>
      </c>
      <c r="B205" s="33" t="s">
        <v>136</v>
      </c>
      <c r="C205" s="33">
        <v>1999</v>
      </c>
      <c r="D205" s="33">
        <v>2045</v>
      </c>
      <c r="E205" s="35">
        <v>17300</v>
      </c>
      <c r="F205" s="35">
        <v>16500</v>
      </c>
      <c r="G205" s="35">
        <v>15800</v>
      </c>
      <c r="H205" s="35">
        <v>13600</v>
      </c>
      <c r="I205" s="35">
        <v>13000</v>
      </c>
      <c r="J205" s="35">
        <v>12500</v>
      </c>
      <c r="K205" s="35">
        <v>12500</v>
      </c>
      <c r="L205" s="35">
        <v>12500</v>
      </c>
    </row>
    <row r="214" spans="1:12" s="24" customFormat="1" ht="12" customHeight="1">
      <c r="A214" s="113" t="s">
        <v>4</v>
      </c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1:10" s="17" customFormat="1" ht="12.75" customHeight="1">
      <c r="A215" s="114" t="s">
        <v>113</v>
      </c>
      <c r="B215" s="115" t="s">
        <v>114</v>
      </c>
      <c r="C215" s="116" t="s">
        <v>115</v>
      </c>
      <c r="D215" s="116"/>
      <c r="E215" s="117" t="s">
        <v>176</v>
      </c>
      <c r="F215" s="117" t="s">
        <v>177</v>
      </c>
      <c r="G215" s="117" t="s">
        <v>178</v>
      </c>
      <c r="H215" s="117" t="s">
        <v>179</v>
      </c>
      <c r="I215" s="117" t="s">
        <v>180</v>
      </c>
      <c r="J215" s="129" t="s">
        <v>181</v>
      </c>
    </row>
    <row r="216" spans="1:10" s="11" customFormat="1" ht="27.75" customHeight="1">
      <c r="A216" s="114"/>
      <c r="B216" s="115"/>
      <c r="C216" s="81" t="s">
        <v>124</v>
      </c>
      <c r="D216" s="81" t="s">
        <v>125</v>
      </c>
      <c r="E216" s="117"/>
      <c r="F216" s="117"/>
      <c r="G216" s="117"/>
      <c r="H216" s="117"/>
      <c r="I216" s="117"/>
      <c r="J216" s="129"/>
    </row>
    <row r="217" spans="1:10" s="19" customFormat="1" ht="15" customHeight="1">
      <c r="A217" s="101" t="s">
        <v>126</v>
      </c>
      <c r="B217" s="101"/>
      <c r="C217" s="101"/>
      <c r="D217" s="101"/>
      <c r="E217" s="102">
        <f>+E219+E220</f>
        <v>12300</v>
      </c>
      <c r="F217" s="102">
        <f>+F219+F220</f>
        <v>12200</v>
      </c>
      <c r="G217" s="102">
        <f>+G219+G220</f>
        <v>10000</v>
      </c>
      <c r="H217" s="102">
        <f>+H219+H220</f>
        <v>11900</v>
      </c>
      <c r="I217" s="102">
        <f>+I219+I220</f>
        <v>11800</v>
      </c>
      <c r="J217" s="28">
        <f>SUM(J219,J220)</f>
        <v>30090494</v>
      </c>
    </row>
    <row r="218" spans="1:10" s="19" customFormat="1" ht="15" customHeight="1">
      <c r="A218" s="101"/>
      <c r="B218" s="101"/>
      <c r="C218" s="101"/>
      <c r="D218" s="101"/>
      <c r="E218" s="102"/>
      <c r="F218" s="102"/>
      <c r="G218" s="102"/>
      <c r="H218" s="102"/>
      <c r="I218" s="102"/>
      <c r="J218" s="28">
        <f>SUM(J221)</f>
        <v>72966000</v>
      </c>
    </row>
    <row r="219" spans="1:10" s="20" customFormat="1" ht="15" customHeight="1">
      <c r="A219" s="103" t="s">
        <v>127</v>
      </c>
      <c r="B219" s="103"/>
      <c r="C219" s="103"/>
      <c r="D219" s="103"/>
      <c r="E219" s="38">
        <f>+E224+E237+E257</f>
        <v>12300</v>
      </c>
      <c r="F219" s="38">
        <f>+F224+F237+F257</f>
        <v>12200</v>
      </c>
      <c r="G219" s="38">
        <f>+G224+G237+G257</f>
        <v>10000</v>
      </c>
      <c r="H219" s="38">
        <f>+H224+H237+H257</f>
        <v>11900</v>
      </c>
      <c r="I219" s="38">
        <f>+I224+I237+I257</f>
        <v>11800</v>
      </c>
      <c r="J219" s="29">
        <f>SUM(J224,J237,J257)</f>
        <v>180394</v>
      </c>
    </row>
    <row r="220" spans="1:10" s="20" customFormat="1" ht="15" customHeight="1">
      <c r="A220" s="103" t="s">
        <v>128</v>
      </c>
      <c r="B220" s="103"/>
      <c r="C220" s="103"/>
      <c r="D220" s="103"/>
      <c r="E220" s="104">
        <f>+E225+E247</f>
        <v>0</v>
      </c>
      <c r="F220" s="104">
        <f>+F225+F247</f>
        <v>0</v>
      </c>
      <c r="G220" s="104">
        <f>+G225+G247</f>
        <v>0</v>
      </c>
      <c r="H220" s="104">
        <f>+H225+H247</f>
        <v>0</v>
      </c>
      <c r="I220" s="104">
        <f>+I225+I247</f>
        <v>0</v>
      </c>
      <c r="J220" s="29">
        <f>SUM(J225,J247)</f>
        <v>29910100</v>
      </c>
    </row>
    <row r="221" spans="1:10" s="20" customFormat="1" ht="15" customHeight="1">
      <c r="A221" s="103"/>
      <c r="B221" s="103"/>
      <c r="C221" s="103"/>
      <c r="D221" s="103"/>
      <c r="E221" s="104"/>
      <c r="F221" s="104"/>
      <c r="G221" s="104"/>
      <c r="H221" s="104"/>
      <c r="I221" s="104"/>
      <c r="J221" s="29">
        <f>SUM(J226,J248)</f>
        <v>72966000</v>
      </c>
    </row>
    <row r="222" spans="1:10" s="21" customFormat="1" ht="15" customHeight="1">
      <c r="A222" s="105" t="s">
        <v>129</v>
      </c>
      <c r="B222" s="105"/>
      <c r="C222" s="105"/>
      <c r="D222" s="105"/>
      <c r="E222" s="106">
        <f>+E224+E225</f>
        <v>0</v>
      </c>
      <c r="F222" s="106">
        <f>+F224+F225</f>
        <v>0</v>
      </c>
      <c r="G222" s="106">
        <f>+G224+G225</f>
        <v>0</v>
      </c>
      <c r="H222" s="106">
        <f>+H224+H225</f>
        <v>0</v>
      </c>
      <c r="I222" s="106">
        <f>+I224+I225</f>
        <v>0</v>
      </c>
      <c r="J222" s="28">
        <f>SUM(J224,J225)</f>
        <v>2349694</v>
      </c>
    </row>
    <row r="223" spans="1:10" s="21" customFormat="1" ht="15" customHeight="1">
      <c r="A223" s="105"/>
      <c r="B223" s="105"/>
      <c r="C223" s="105"/>
      <c r="D223" s="105"/>
      <c r="E223" s="106"/>
      <c r="F223" s="106"/>
      <c r="G223" s="106"/>
      <c r="H223" s="106"/>
      <c r="I223" s="106"/>
      <c r="J223" s="28">
        <f>SUM(J226)</f>
        <v>72000000</v>
      </c>
    </row>
    <row r="224" spans="1:10" s="20" customFormat="1" ht="15" customHeight="1">
      <c r="A224" s="103" t="s">
        <v>127</v>
      </c>
      <c r="B224" s="103"/>
      <c r="C224" s="103"/>
      <c r="D224" s="103"/>
      <c r="E224" s="38">
        <f>+E229</f>
        <v>0</v>
      </c>
      <c r="F224" s="38">
        <f>+F229</f>
        <v>0</v>
      </c>
      <c r="G224" s="38">
        <f>+G229</f>
        <v>0</v>
      </c>
      <c r="H224" s="38">
        <f>+H229</f>
        <v>0</v>
      </c>
      <c r="I224" s="38">
        <f>+I229</f>
        <v>0</v>
      </c>
      <c r="J224" s="29">
        <f>SUM(J229)</f>
        <v>49694</v>
      </c>
    </row>
    <row r="225" spans="1:10" s="20" customFormat="1" ht="15" customHeight="1">
      <c r="A225" s="103" t="s">
        <v>128</v>
      </c>
      <c r="B225" s="103"/>
      <c r="C225" s="103"/>
      <c r="D225" s="103"/>
      <c r="E225" s="104">
        <f>+E231</f>
        <v>0</v>
      </c>
      <c r="F225" s="104">
        <f>+F231</f>
        <v>0</v>
      </c>
      <c r="G225" s="104">
        <f>+G231</f>
        <v>0</v>
      </c>
      <c r="H225" s="104">
        <f>+H231</f>
        <v>0</v>
      </c>
      <c r="I225" s="104">
        <f>+I231</f>
        <v>0</v>
      </c>
      <c r="J225" s="29">
        <f>SUM(J231)</f>
        <v>2300000</v>
      </c>
    </row>
    <row r="226" spans="1:10" s="20" customFormat="1" ht="15" customHeight="1">
      <c r="A226" s="103"/>
      <c r="B226" s="103"/>
      <c r="C226" s="103"/>
      <c r="D226" s="103"/>
      <c r="E226" s="104"/>
      <c r="F226" s="104"/>
      <c r="G226" s="104"/>
      <c r="H226" s="104"/>
      <c r="I226" s="104"/>
      <c r="J226" s="29">
        <f>SUM(J228)</f>
        <v>72000000</v>
      </c>
    </row>
    <row r="227" spans="1:10" s="21" customFormat="1" ht="18" customHeight="1">
      <c r="A227" s="107" t="s">
        <v>130</v>
      </c>
      <c r="B227" s="107"/>
      <c r="C227" s="107"/>
      <c r="D227" s="107"/>
      <c r="E227" s="106">
        <f>+E229+E231</f>
        <v>0</v>
      </c>
      <c r="F227" s="106">
        <f>+F229+F231</f>
        <v>0</v>
      </c>
      <c r="G227" s="106">
        <f>+G229+G231</f>
        <v>0</v>
      </c>
      <c r="H227" s="106">
        <f>+H229+H231</f>
        <v>0</v>
      </c>
      <c r="I227" s="106">
        <f>+I229+I231</f>
        <v>0</v>
      </c>
      <c r="J227" s="28">
        <f>SUM(J229,J231)</f>
        <v>2349694</v>
      </c>
    </row>
    <row r="228" spans="1:10" s="21" customFormat="1" ht="18" customHeight="1">
      <c r="A228" s="107"/>
      <c r="B228" s="107"/>
      <c r="C228" s="107"/>
      <c r="D228" s="107"/>
      <c r="E228" s="106"/>
      <c r="F228" s="106"/>
      <c r="G228" s="106"/>
      <c r="H228" s="106"/>
      <c r="I228" s="106"/>
      <c r="J228" s="28">
        <f>SUM(J232)</f>
        <v>72000000</v>
      </c>
    </row>
    <row r="229" spans="1:10" s="20" customFormat="1" ht="15" customHeight="1">
      <c r="A229" s="103" t="s">
        <v>131</v>
      </c>
      <c r="B229" s="103"/>
      <c r="C229" s="103"/>
      <c r="D229" s="103"/>
      <c r="E229" s="38">
        <f>+E230</f>
        <v>0</v>
      </c>
      <c r="F229" s="38">
        <f>+F230</f>
        <v>0</v>
      </c>
      <c r="G229" s="38">
        <f>+G230</f>
        <v>0</v>
      </c>
      <c r="H229" s="38">
        <f>+H230</f>
        <v>0</v>
      </c>
      <c r="I229" s="38">
        <f>+I230</f>
        <v>0</v>
      </c>
      <c r="J229" s="29">
        <f>SUM(J230)</f>
        <v>49694</v>
      </c>
    </row>
    <row r="230" spans="1:10" s="20" customFormat="1" ht="41.25" customHeight="1">
      <c r="A230" s="72" t="s">
        <v>132</v>
      </c>
      <c r="B230" s="73" t="s">
        <v>133</v>
      </c>
      <c r="C230" s="46">
        <v>2010</v>
      </c>
      <c r="D230" s="74">
        <v>2012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90">
        <f>SUM(F18:L18,E71:L71,E124:K124,E177:L177,E230:I230)</f>
        <v>49694</v>
      </c>
    </row>
    <row r="231" spans="1:10" s="20" customFormat="1" ht="15" customHeight="1">
      <c r="A231" s="103" t="s">
        <v>134</v>
      </c>
      <c r="B231" s="103"/>
      <c r="C231" s="103"/>
      <c r="D231" s="103"/>
      <c r="E231" s="104">
        <f>SUM(E233:E234)</f>
        <v>0</v>
      </c>
      <c r="F231" s="104">
        <f>SUM(F233:F234)</f>
        <v>0</v>
      </c>
      <c r="G231" s="104">
        <f>SUM(G233:G234)</f>
        <v>0</v>
      </c>
      <c r="H231" s="104">
        <f>SUM(H233:H234)</f>
        <v>0</v>
      </c>
      <c r="I231" s="104">
        <f>SUM(I233:I234)</f>
        <v>0</v>
      </c>
      <c r="J231" s="85">
        <f>SUM(F19,G19,H19,I19:L20,E72:L73,E125:K126,E178:L179,E231:I231)</f>
        <v>2300000</v>
      </c>
    </row>
    <row r="232" spans="1:10" s="20" customFormat="1" ht="15" customHeight="1">
      <c r="A232" s="103"/>
      <c r="B232" s="103"/>
      <c r="C232" s="103"/>
      <c r="D232" s="103"/>
      <c r="E232" s="104"/>
      <c r="F232" s="104"/>
      <c r="G232" s="104"/>
      <c r="H232" s="104"/>
      <c r="I232" s="104"/>
      <c r="J232" s="85">
        <f>SUM(F20,H20)</f>
        <v>72000000</v>
      </c>
    </row>
    <row r="233" spans="1:10" s="20" customFormat="1" ht="25.5" customHeight="1">
      <c r="A233" s="108" t="s">
        <v>135</v>
      </c>
      <c r="B233" s="109" t="s">
        <v>136</v>
      </c>
      <c r="C233" s="109">
        <v>2004</v>
      </c>
      <c r="D233" s="109">
        <v>2013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90">
        <f>SUM(F21,G21,H21)</f>
        <v>2300000</v>
      </c>
    </row>
    <row r="234" spans="1:10" s="20" customFormat="1" ht="25.5" customHeight="1">
      <c r="A234" s="108"/>
      <c r="B234" s="109"/>
      <c r="C234" s="109"/>
      <c r="D234" s="109"/>
      <c r="E234" s="110"/>
      <c r="F234" s="110"/>
      <c r="G234" s="110"/>
      <c r="H234" s="110"/>
      <c r="I234" s="110"/>
      <c r="J234" s="49">
        <f>SUM(F22,H22)</f>
        <v>72000000</v>
      </c>
    </row>
    <row r="235" spans="1:10" s="19" customFormat="1" ht="21" customHeight="1">
      <c r="A235" s="111" t="s">
        <v>137</v>
      </c>
      <c r="B235" s="111"/>
      <c r="C235" s="111"/>
      <c r="D235" s="111"/>
      <c r="E235" s="102">
        <f aca="true" t="shared" si="53" ref="E235:J235">SUM(E237,E247)</f>
        <v>0</v>
      </c>
      <c r="F235" s="102">
        <f t="shared" si="53"/>
        <v>0</v>
      </c>
      <c r="G235" s="102">
        <f t="shared" si="53"/>
        <v>0</v>
      </c>
      <c r="H235" s="102">
        <f t="shared" si="53"/>
        <v>0</v>
      </c>
      <c r="I235" s="102">
        <f t="shared" si="53"/>
        <v>0</v>
      </c>
      <c r="J235" s="28">
        <f t="shared" si="53"/>
        <v>27740800</v>
      </c>
    </row>
    <row r="236" spans="1:10" s="19" customFormat="1" ht="21" customHeight="1">
      <c r="A236" s="111"/>
      <c r="B236" s="111"/>
      <c r="C236" s="111"/>
      <c r="D236" s="111"/>
      <c r="E236" s="102"/>
      <c r="F236" s="102"/>
      <c r="G236" s="102"/>
      <c r="H236" s="102"/>
      <c r="I236" s="102"/>
      <c r="J236" s="28">
        <f>SUM(J248)</f>
        <v>966000</v>
      </c>
    </row>
    <row r="237" spans="1:10" s="20" customFormat="1" ht="15" customHeight="1">
      <c r="A237" s="103" t="s">
        <v>127</v>
      </c>
      <c r="B237" s="103"/>
      <c r="C237" s="103"/>
      <c r="D237" s="103"/>
      <c r="E237" s="38">
        <f aca="true" t="shared" si="54" ref="E237:J237">SUM(E238,E239,E245,E246)</f>
        <v>0</v>
      </c>
      <c r="F237" s="38">
        <f t="shared" si="54"/>
        <v>0</v>
      </c>
      <c r="G237" s="38">
        <f t="shared" si="54"/>
        <v>0</v>
      </c>
      <c r="H237" s="38">
        <f t="shared" si="54"/>
        <v>0</v>
      </c>
      <c r="I237" s="38">
        <f t="shared" si="54"/>
        <v>0</v>
      </c>
      <c r="J237" s="29">
        <f t="shared" si="54"/>
        <v>130700</v>
      </c>
    </row>
    <row r="238" spans="1:10" s="20" customFormat="1" ht="27" customHeight="1">
      <c r="A238" s="45" t="s">
        <v>138</v>
      </c>
      <c r="B238" s="46" t="s">
        <v>136</v>
      </c>
      <c r="C238" s="46">
        <v>2011</v>
      </c>
      <c r="D238" s="46">
        <v>2014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90">
        <f>SUM(F26:I26)</f>
        <v>7900</v>
      </c>
    </row>
    <row r="239" spans="1:10" s="20" customFormat="1" ht="27" customHeight="1">
      <c r="A239" s="31" t="s">
        <v>139</v>
      </c>
      <c r="B239" s="33" t="s">
        <v>136</v>
      </c>
      <c r="C239" s="33">
        <v>2010</v>
      </c>
      <c r="D239" s="33">
        <v>2012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6">
        <f>SUM(F27:H27)</f>
        <v>100000</v>
      </c>
    </row>
    <row r="240" spans="1:10" s="24" customFormat="1" ht="27" customHeight="1">
      <c r="A240" s="23"/>
      <c r="B240" s="78"/>
      <c r="C240" s="78"/>
      <c r="D240" s="78"/>
      <c r="E240" s="80"/>
      <c r="F240" s="80"/>
      <c r="G240" s="80"/>
      <c r="H240" s="80"/>
      <c r="I240" s="80"/>
      <c r="J240" s="91"/>
    </row>
    <row r="241" spans="1:10" s="24" customFormat="1" ht="12.75" customHeight="1">
      <c r="A241" s="23"/>
      <c r="B241" s="78"/>
      <c r="C241" s="78"/>
      <c r="D241" s="78"/>
      <c r="E241" s="80"/>
      <c r="F241" s="80"/>
      <c r="G241" s="80"/>
      <c r="H241" s="80"/>
      <c r="I241" s="80"/>
      <c r="J241" s="91"/>
    </row>
    <row r="242" spans="1:12" s="24" customFormat="1" ht="12" customHeight="1">
      <c r="A242" s="113" t="s">
        <v>82</v>
      </c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1:10" s="17" customFormat="1" ht="12.75" customHeight="1">
      <c r="A243" s="114" t="s">
        <v>113</v>
      </c>
      <c r="B243" s="115" t="s">
        <v>114</v>
      </c>
      <c r="C243" s="116" t="s">
        <v>115</v>
      </c>
      <c r="D243" s="116"/>
      <c r="E243" s="117" t="s">
        <v>176</v>
      </c>
      <c r="F243" s="117" t="s">
        <v>177</v>
      </c>
      <c r="G243" s="117" t="s">
        <v>178</v>
      </c>
      <c r="H243" s="117" t="s">
        <v>179</v>
      </c>
      <c r="I243" s="117" t="s">
        <v>180</v>
      </c>
      <c r="J243" s="129" t="s">
        <v>181</v>
      </c>
    </row>
    <row r="244" spans="1:10" s="11" customFormat="1" ht="27.75" customHeight="1">
      <c r="A244" s="114"/>
      <c r="B244" s="115"/>
      <c r="C244" s="81" t="s">
        <v>124</v>
      </c>
      <c r="D244" s="81" t="s">
        <v>125</v>
      </c>
      <c r="E244" s="117"/>
      <c r="F244" s="117"/>
      <c r="G244" s="117"/>
      <c r="H244" s="117"/>
      <c r="I244" s="117"/>
      <c r="J244" s="129"/>
    </row>
    <row r="245" spans="1:10" s="20" customFormat="1" ht="63" customHeight="1">
      <c r="A245" s="32" t="s">
        <v>140</v>
      </c>
      <c r="B245" s="82" t="s">
        <v>136</v>
      </c>
      <c r="C245" s="82">
        <v>2010</v>
      </c>
      <c r="D245" s="82">
        <v>2012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92">
        <f>SUM(F33:G33)</f>
        <v>12000</v>
      </c>
    </row>
    <row r="246" spans="1:10" s="20" customFormat="1" ht="39" customHeight="1">
      <c r="A246" s="45" t="s">
        <v>141</v>
      </c>
      <c r="B246" s="46" t="s">
        <v>136</v>
      </c>
      <c r="C246" s="46">
        <v>2010</v>
      </c>
      <c r="D246" s="46">
        <v>2013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90">
        <f>SUM(F34:I34)</f>
        <v>10800</v>
      </c>
    </row>
    <row r="247" spans="1:10" s="20" customFormat="1" ht="15" customHeight="1">
      <c r="A247" s="103" t="s">
        <v>128</v>
      </c>
      <c r="B247" s="103"/>
      <c r="C247" s="103"/>
      <c r="D247" s="103"/>
      <c r="E247" s="104">
        <f aca="true" t="shared" si="55" ref="E247:J247">SUM(E249,E251,E253,E255)</f>
        <v>0</v>
      </c>
      <c r="F247" s="104">
        <f t="shared" si="55"/>
        <v>0</v>
      </c>
      <c r="G247" s="104">
        <f t="shared" si="55"/>
        <v>0</v>
      </c>
      <c r="H247" s="104">
        <f t="shared" si="55"/>
        <v>0</v>
      </c>
      <c r="I247" s="104">
        <f t="shared" si="55"/>
        <v>0</v>
      </c>
      <c r="J247" s="85">
        <f t="shared" si="55"/>
        <v>27610100</v>
      </c>
    </row>
    <row r="248" spans="1:10" s="20" customFormat="1" ht="15" customHeight="1">
      <c r="A248" s="103"/>
      <c r="B248" s="103"/>
      <c r="C248" s="103"/>
      <c r="D248" s="103"/>
      <c r="E248" s="104"/>
      <c r="F248" s="104"/>
      <c r="G248" s="104"/>
      <c r="H248" s="104"/>
      <c r="I248" s="104"/>
      <c r="J248" s="85">
        <v>966000</v>
      </c>
    </row>
    <row r="249" spans="1:10" s="20" customFormat="1" ht="18" customHeight="1">
      <c r="A249" s="108" t="s">
        <v>142</v>
      </c>
      <c r="B249" s="109" t="s">
        <v>136</v>
      </c>
      <c r="C249" s="109">
        <v>2009</v>
      </c>
      <c r="D249" s="109">
        <v>2012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90">
        <f>SUM(F37,G37)</f>
        <v>874400</v>
      </c>
    </row>
    <row r="250" spans="1:10" s="20" customFormat="1" ht="18" customHeight="1">
      <c r="A250" s="108"/>
      <c r="B250" s="109"/>
      <c r="C250" s="109"/>
      <c r="D250" s="109"/>
      <c r="E250" s="110"/>
      <c r="F250" s="110"/>
      <c r="G250" s="110"/>
      <c r="H250" s="110"/>
      <c r="I250" s="110"/>
      <c r="J250" s="49" t="s">
        <v>143</v>
      </c>
    </row>
    <row r="251" spans="1:10" s="20" customFormat="1" ht="18" customHeight="1">
      <c r="A251" s="108" t="s">
        <v>183</v>
      </c>
      <c r="B251" s="109" t="s">
        <v>136</v>
      </c>
      <c r="C251" s="109">
        <v>2009</v>
      </c>
      <c r="D251" s="109">
        <v>2012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90">
        <f>SUM(F39,G39)</f>
        <v>718000</v>
      </c>
    </row>
    <row r="252" spans="1:10" s="20" customFormat="1" ht="18" customHeight="1">
      <c r="A252" s="108"/>
      <c r="B252" s="109"/>
      <c r="C252" s="109"/>
      <c r="D252" s="109"/>
      <c r="E252" s="110"/>
      <c r="F252" s="110"/>
      <c r="G252" s="110"/>
      <c r="H252" s="110"/>
      <c r="I252" s="110"/>
      <c r="J252" s="49" t="s">
        <v>184</v>
      </c>
    </row>
    <row r="253" spans="1:10" s="20" customFormat="1" ht="18" customHeight="1">
      <c r="A253" s="108" t="s">
        <v>144</v>
      </c>
      <c r="B253" s="109" t="s">
        <v>136</v>
      </c>
      <c r="C253" s="109">
        <v>2010</v>
      </c>
      <c r="D253" s="109">
        <v>2012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90">
        <f>SUM(F41,G41)</f>
        <v>3122000</v>
      </c>
    </row>
    <row r="254" spans="1:10" s="20" customFormat="1" ht="18" customHeight="1">
      <c r="A254" s="108"/>
      <c r="B254" s="109"/>
      <c r="C254" s="109"/>
      <c r="D254" s="109"/>
      <c r="E254" s="110"/>
      <c r="F254" s="110"/>
      <c r="G254" s="110"/>
      <c r="H254" s="110"/>
      <c r="I254" s="110"/>
      <c r="J254" s="49" t="s">
        <v>145</v>
      </c>
    </row>
    <row r="255" spans="1:11" s="20" customFormat="1" ht="39" customHeight="1">
      <c r="A255" s="45" t="s">
        <v>146</v>
      </c>
      <c r="B255" s="46" t="s">
        <v>136</v>
      </c>
      <c r="C255" s="46">
        <v>2004</v>
      </c>
      <c r="D255" s="46">
        <v>2027</v>
      </c>
      <c r="E255" s="37">
        <v>0</v>
      </c>
      <c r="F255" s="37">
        <v>0</v>
      </c>
      <c r="G255" s="37">
        <v>0</v>
      </c>
      <c r="H255" s="37">
        <v>0</v>
      </c>
      <c r="I255" s="37">
        <v>0</v>
      </c>
      <c r="J255" s="90">
        <f>SUM(F43:L43,E96:L96,E149:F149)</f>
        <v>22895700</v>
      </c>
      <c r="K255" s="25"/>
    </row>
    <row r="256" spans="1:10" s="19" customFormat="1" ht="18" customHeight="1">
      <c r="A256" s="120" t="s">
        <v>147</v>
      </c>
      <c r="B256" s="120"/>
      <c r="C256" s="120"/>
      <c r="D256" s="120"/>
      <c r="E256" s="84">
        <f>+E257</f>
        <v>12300</v>
      </c>
      <c r="F256" s="84">
        <f>+F257</f>
        <v>12200</v>
      </c>
      <c r="G256" s="84">
        <f>+G257</f>
        <v>10000</v>
      </c>
      <c r="H256" s="84">
        <f>+H257</f>
        <v>11900</v>
      </c>
      <c r="I256" s="84">
        <f>+I257</f>
        <v>11800</v>
      </c>
      <c r="J256" s="28">
        <f>SUM(J257)</f>
        <v>0</v>
      </c>
    </row>
    <row r="257" spans="1:10" s="20" customFormat="1" ht="15" customHeight="1">
      <c r="A257" s="103" t="s">
        <v>127</v>
      </c>
      <c r="B257" s="103"/>
      <c r="C257" s="103"/>
      <c r="D257" s="103"/>
      <c r="E257" s="38">
        <f>SUM(E258)</f>
        <v>12300</v>
      </c>
      <c r="F257" s="38">
        <f>SUM(F258)</f>
        <v>12200</v>
      </c>
      <c r="G257" s="38">
        <f>SUM(G258)</f>
        <v>10000</v>
      </c>
      <c r="H257" s="38">
        <f>SUM(H258)</f>
        <v>11900</v>
      </c>
      <c r="I257" s="38">
        <f>SUM(I258)</f>
        <v>11800</v>
      </c>
      <c r="J257" s="29">
        <v>0</v>
      </c>
    </row>
    <row r="258" spans="1:10" s="20" customFormat="1" ht="63" customHeight="1">
      <c r="A258" s="31" t="s">
        <v>148</v>
      </c>
      <c r="B258" s="33" t="s">
        <v>136</v>
      </c>
      <c r="C258" s="33">
        <v>1999</v>
      </c>
      <c r="D258" s="33">
        <v>2045</v>
      </c>
      <c r="E258" s="35">
        <v>12300</v>
      </c>
      <c r="F258" s="35">
        <v>12200</v>
      </c>
      <c r="G258" s="35">
        <v>10000</v>
      </c>
      <c r="H258" s="35">
        <v>11900</v>
      </c>
      <c r="I258" s="35">
        <v>11800</v>
      </c>
      <c r="J258" s="36">
        <v>0</v>
      </c>
    </row>
  </sheetData>
  <sheetProtection/>
  <mergeCells count="673">
    <mergeCell ref="F251:F252"/>
    <mergeCell ref="G251:G252"/>
    <mergeCell ref="H251:H252"/>
    <mergeCell ref="I251:I252"/>
    <mergeCell ref="G198:G199"/>
    <mergeCell ref="H198:H199"/>
    <mergeCell ref="I198:I199"/>
    <mergeCell ref="I247:I248"/>
    <mergeCell ref="I231:I232"/>
    <mergeCell ref="G233:G234"/>
    <mergeCell ref="L198:L199"/>
    <mergeCell ref="A198:A199"/>
    <mergeCell ref="B198:B199"/>
    <mergeCell ref="C198:C199"/>
    <mergeCell ref="D198:D199"/>
    <mergeCell ref="E198:E199"/>
    <mergeCell ref="F198:F199"/>
    <mergeCell ref="I145:I146"/>
    <mergeCell ref="J145:J146"/>
    <mergeCell ref="K145:K146"/>
    <mergeCell ref="A251:A252"/>
    <mergeCell ref="B251:B252"/>
    <mergeCell ref="C251:C252"/>
    <mergeCell ref="D251:D252"/>
    <mergeCell ref="E251:E252"/>
    <mergeCell ref="J198:J199"/>
    <mergeCell ref="K198:K199"/>
    <mergeCell ref="I92:I93"/>
    <mergeCell ref="J92:J93"/>
    <mergeCell ref="K92:K93"/>
    <mergeCell ref="L92:L93"/>
    <mergeCell ref="A145:A146"/>
    <mergeCell ref="B145:B146"/>
    <mergeCell ref="C145:C146"/>
    <mergeCell ref="D145:D146"/>
    <mergeCell ref="E145:E146"/>
    <mergeCell ref="F145:F146"/>
    <mergeCell ref="I39:I40"/>
    <mergeCell ref="J39:J40"/>
    <mergeCell ref="K39:K40"/>
    <mergeCell ref="L39:L40"/>
    <mergeCell ref="A92:A93"/>
    <mergeCell ref="B92:B93"/>
    <mergeCell ref="C92:C93"/>
    <mergeCell ref="D92:D93"/>
    <mergeCell ref="E92:E93"/>
    <mergeCell ref="F92:F93"/>
    <mergeCell ref="B39:B40"/>
    <mergeCell ref="C39:C40"/>
    <mergeCell ref="D39:D40"/>
    <mergeCell ref="E39:E40"/>
    <mergeCell ref="F39:F40"/>
    <mergeCell ref="H39:H40"/>
    <mergeCell ref="E253:E254"/>
    <mergeCell ref="F253:F254"/>
    <mergeCell ref="A249:A250"/>
    <mergeCell ref="A256:D256"/>
    <mergeCell ref="A257:D257"/>
    <mergeCell ref="A253:A254"/>
    <mergeCell ref="B253:B254"/>
    <mergeCell ref="C253:C254"/>
    <mergeCell ref="D253:D254"/>
    <mergeCell ref="B249:B250"/>
    <mergeCell ref="H247:H248"/>
    <mergeCell ref="G243:G244"/>
    <mergeCell ref="H243:H244"/>
    <mergeCell ref="I243:I244"/>
    <mergeCell ref="G253:G254"/>
    <mergeCell ref="H253:H254"/>
    <mergeCell ref="G249:G250"/>
    <mergeCell ref="H249:H250"/>
    <mergeCell ref="I249:I250"/>
    <mergeCell ref="I253:I254"/>
    <mergeCell ref="C249:C250"/>
    <mergeCell ref="D249:D250"/>
    <mergeCell ref="E249:E250"/>
    <mergeCell ref="F249:F250"/>
    <mergeCell ref="G235:G236"/>
    <mergeCell ref="H235:H236"/>
    <mergeCell ref="A247:D248"/>
    <mergeCell ref="E247:E248"/>
    <mergeCell ref="F247:F248"/>
    <mergeCell ref="G247:G248"/>
    <mergeCell ref="I235:I236"/>
    <mergeCell ref="A237:D237"/>
    <mergeCell ref="A242:L242"/>
    <mergeCell ref="A243:A244"/>
    <mergeCell ref="B243:B244"/>
    <mergeCell ref="C243:D243"/>
    <mergeCell ref="E243:E244"/>
    <mergeCell ref="F243:F244"/>
    <mergeCell ref="J243:J244"/>
    <mergeCell ref="C233:C234"/>
    <mergeCell ref="D233:D234"/>
    <mergeCell ref="E233:E234"/>
    <mergeCell ref="F233:F234"/>
    <mergeCell ref="A235:D236"/>
    <mergeCell ref="E235:E236"/>
    <mergeCell ref="F235:F236"/>
    <mergeCell ref="H233:H234"/>
    <mergeCell ref="I233:I234"/>
    <mergeCell ref="A229:D229"/>
    <mergeCell ref="A231:D232"/>
    <mergeCell ref="E231:E232"/>
    <mergeCell ref="F231:F232"/>
    <mergeCell ref="G231:G232"/>
    <mergeCell ref="H231:H232"/>
    <mergeCell ref="A233:A234"/>
    <mergeCell ref="B233:B234"/>
    <mergeCell ref="I225:I226"/>
    <mergeCell ref="A227:D228"/>
    <mergeCell ref="E227:E228"/>
    <mergeCell ref="F227:F228"/>
    <mergeCell ref="G227:G228"/>
    <mergeCell ref="H227:H228"/>
    <mergeCell ref="I227:I228"/>
    <mergeCell ref="A224:D224"/>
    <mergeCell ref="A225:D226"/>
    <mergeCell ref="E225:E226"/>
    <mergeCell ref="F225:F226"/>
    <mergeCell ref="G225:G226"/>
    <mergeCell ref="H225:H226"/>
    <mergeCell ref="I220:I221"/>
    <mergeCell ref="A222:D223"/>
    <mergeCell ref="E222:E223"/>
    <mergeCell ref="F222:F223"/>
    <mergeCell ref="G222:G223"/>
    <mergeCell ref="H222:H223"/>
    <mergeCell ref="I222:I223"/>
    <mergeCell ref="A219:D219"/>
    <mergeCell ref="A220:D221"/>
    <mergeCell ref="E220:E221"/>
    <mergeCell ref="F220:F221"/>
    <mergeCell ref="G220:G221"/>
    <mergeCell ref="H220:H221"/>
    <mergeCell ref="H215:H216"/>
    <mergeCell ref="I215:I216"/>
    <mergeCell ref="J215:J216"/>
    <mergeCell ref="A217:D218"/>
    <mergeCell ref="E217:E218"/>
    <mergeCell ref="F217:F218"/>
    <mergeCell ref="G217:G218"/>
    <mergeCell ref="H217:H218"/>
    <mergeCell ref="I217:I218"/>
    <mergeCell ref="A215:A216"/>
    <mergeCell ref="B215:B216"/>
    <mergeCell ref="C215:D215"/>
    <mergeCell ref="E215:E216"/>
    <mergeCell ref="F215:F216"/>
    <mergeCell ref="G215:G216"/>
    <mergeCell ref="J200:J201"/>
    <mergeCell ref="E200:E201"/>
    <mergeCell ref="F200:F201"/>
    <mergeCell ref="G200:G201"/>
    <mergeCell ref="H200:H201"/>
    <mergeCell ref="A204:D204"/>
    <mergeCell ref="A214:L214"/>
    <mergeCell ref="A200:A201"/>
    <mergeCell ref="B200:B201"/>
    <mergeCell ref="C200:C201"/>
    <mergeCell ref="D200:D201"/>
    <mergeCell ref="I200:I201"/>
    <mergeCell ref="K196:K197"/>
    <mergeCell ref="L196:L197"/>
    <mergeCell ref="J194:J195"/>
    <mergeCell ref="K200:K201"/>
    <mergeCell ref="L200:L201"/>
    <mergeCell ref="A203:D203"/>
    <mergeCell ref="A196:A197"/>
    <mergeCell ref="B196:B197"/>
    <mergeCell ref="C196:C197"/>
    <mergeCell ref="D196:D197"/>
    <mergeCell ref="E196:E197"/>
    <mergeCell ref="H196:H197"/>
    <mergeCell ref="A194:D195"/>
    <mergeCell ref="I194:I195"/>
    <mergeCell ref="G190:G191"/>
    <mergeCell ref="H190:H191"/>
    <mergeCell ref="I190:I191"/>
    <mergeCell ref="E194:E195"/>
    <mergeCell ref="F194:F195"/>
    <mergeCell ref="G194:G195"/>
    <mergeCell ref="H194:H195"/>
    <mergeCell ref="K194:K195"/>
    <mergeCell ref="L190:L191"/>
    <mergeCell ref="J182:J183"/>
    <mergeCell ref="K182:K183"/>
    <mergeCell ref="L182:L183"/>
    <mergeCell ref="F196:F197"/>
    <mergeCell ref="G196:G197"/>
    <mergeCell ref="L194:L195"/>
    <mergeCell ref="I196:I197"/>
    <mergeCell ref="J196:J197"/>
    <mergeCell ref="A184:D184"/>
    <mergeCell ref="A189:L189"/>
    <mergeCell ref="A190:A191"/>
    <mergeCell ref="B190:B191"/>
    <mergeCell ref="C190:D190"/>
    <mergeCell ref="E190:E191"/>
    <mergeCell ref="F190:F191"/>
    <mergeCell ref="J190:J191"/>
    <mergeCell ref="K190:K191"/>
    <mergeCell ref="A182:D183"/>
    <mergeCell ref="E182:E183"/>
    <mergeCell ref="F182:F183"/>
    <mergeCell ref="G182:G183"/>
    <mergeCell ref="H182:H183"/>
    <mergeCell ref="I182:I183"/>
    <mergeCell ref="G180:G181"/>
    <mergeCell ref="H180:H181"/>
    <mergeCell ref="I180:I181"/>
    <mergeCell ref="J180:J181"/>
    <mergeCell ref="K180:K181"/>
    <mergeCell ref="L180:L181"/>
    <mergeCell ref="I178:I179"/>
    <mergeCell ref="J178:J179"/>
    <mergeCell ref="K178:K179"/>
    <mergeCell ref="L178:L179"/>
    <mergeCell ref="A180:A181"/>
    <mergeCell ref="B180:B181"/>
    <mergeCell ref="C180:C181"/>
    <mergeCell ref="D180:D181"/>
    <mergeCell ref="E180:E181"/>
    <mergeCell ref="F180:F181"/>
    <mergeCell ref="A176:D176"/>
    <mergeCell ref="A178:D179"/>
    <mergeCell ref="E178:E179"/>
    <mergeCell ref="F178:F179"/>
    <mergeCell ref="G178:G179"/>
    <mergeCell ref="H178:H179"/>
    <mergeCell ref="L172:L173"/>
    <mergeCell ref="A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L169:L170"/>
    <mergeCell ref="A171:D171"/>
    <mergeCell ref="A172:D173"/>
    <mergeCell ref="E172:E173"/>
    <mergeCell ref="F172:F173"/>
    <mergeCell ref="G172:G173"/>
    <mergeCell ref="H172:H173"/>
    <mergeCell ref="I172:I173"/>
    <mergeCell ref="J172:J173"/>
    <mergeCell ref="K172:K173"/>
    <mergeCell ref="K167:K168"/>
    <mergeCell ref="L167:L168"/>
    <mergeCell ref="A169:D170"/>
    <mergeCell ref="E169:E170"/>
    <mergeCell ref="F169:F170"/>
    <mergeCell ref="G169:G170"/>
    <mergeCell ref="H169:H170"/>
    <mergeCell ref="I169:I170"/>
    <mergeCell ref="J169:J170"/>
    <mergeCell ref="K169:K170"/>
    <mergeCell ref="K164:K165"/>
    <mergeCell ref="L164:L165"/>
    <mergeCell ref="A166:D166"/>
    <mergeCell ref="A167:D168"/>
    <mergeCell ref="E167:E168"/>
    <mergeCell ref="F167:F168"/>
    <mergeCell ref="G167:G168"/>
    <mergeCell ref="H167:H168"/>
    <mergeCell ref="I167:I168"/>
    <mergeCell ref="J167:J168"/>
    <mergeCell ref="J162:J163"/>
    <mergeCell ref="K162:K163"/>
    <mergeCell ref="L162:L163"/>
    <mergeCell ref="A164:D165"/>
    <mergeCell ref="E164:E165"/>
    <mergeCell ref="F164:F165"/>
    <mergeCell ref="G164:G165"/>
    <mergeCell ref="H164:H165"/>
    <mergeCell ref="I164:I165"/>
    <mergeCell ref="J164:J165"/>
    <mergeCell ref="A151:D151"/>
    <mergeCell ref="A161:L161"/>
    <mergeCell ref="A162:A163"/>
    <mergeCell ref="B162:B163"/>
    <mergeCell ref="C162:D162"/>
    <mergeCell ref="E162:E163"/>
    <mergeCell ref="F162:F163"/>
    <mergeCell ref="G162:G163"/>
    <mergeCell ref="H162:H163"/>
    <mergeCell ref="I162:I163"/>
    <mergeCell ref="I147:I148"/>
    <mergeCell ref="J147:J148"/>
    <mergeCell ref="K147:K148"/>
    <mergeCell ref="A150:D150"/>
    <mergeCell ref="A147:A148"/>
    <mergeCell ref="B147:B148"/>
    <mergeCell ref="C147:C148"/>
    <mergeCell ref="D147:D148"/>
    <mergeCell ref="E147:E148"/>
    <mergeCell ref="F147:F148"/>
    <mergeCell ref="I143:I144"/>
    <mergeCell ref="J143:J144"/>
    <mergeCell ref="K143:K144"/>
    <mergeCell ref="J141:J142"/>
    <mergeCell ref="K141:K142"/>
    <mergeCell ref="G143:G144"/>
    <mergeCell ref="H143:H144"/>
    <mergeCell ref="G147:G148"/>
    <mergeCell ref="H147:H148"/>
    <mergeCell ref="A143:A144"/>
    <mergeCell ref="B143:B144"/>
    <mergeCell ref="C143:C144"/>
    <mergeCell ref="D143:D144"/>
    <mergeCell ref="E143:E144"/>
    <mergeCell ref="F143:F144"/>
    <mergeCell ref="G145:G146"/>
    <mergeCell ref="H145:H146"/>
    <mergeCell ref="J137:J138"/>
    <mergeCell ref="K137:K138"/>
    <mergeCell ref="A141:D142"/>
    <mergeCell ref="E141:E142"/>
    <mergeCell ref="F141:F142"/>
    <mergeCell ref="G141:G142"/>
    <mergeCell ref="H141:H142"/>
    <mergeCell ref="I141:I142"/>
    <mergeCell ref="A131:D131"/>
    <mergeCell ref="A136:L136"/>
    <mergeCell ref="A137:A138"/>
    <mergeCell ref="B137:B138"/>
    <mergeCell ref="C137:D137"/>
    <mergeCell ref="E137:E138"/>
    <mergeCell ref="F137:F138"/>
    <mergeCell ref="G137:G138"/>
    <mergeCell ref="H137:H138"/>
    <mergeCell ref="I137:I138"/>
    <mergeCell ref="K127:K128"/>
    <mergeCell ref="A129:D130"/>
    <mergeCell ref="E129:E130"/>
    <mergeCell ref="F129:F130"/>
    <mergeCell ref="G129:G130"/>
    <mergeCell ref="H129:H130"/>
    <mergeCell ref="I129:I130"/>
    <mergeCell ref="J129:J130"/>
    <mergeCell ref="K129:K130"/>
    <mergeCell ref="K125:K126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J121:J122"/>
    <mergeCell ref="K121:K122"/>
    <mergeCell ref="G127:G128"/>
    <mergeCell ref="A123:D123"/>
    <mergeCell ref="A125:D126"/>
    <mergeCell ref="E125:E126"/>
    <mergeCell ref="F125:F126"/>
    <mergeCell ref="G125:G126"/>
    <mergeCell ref="I125:I126"/>
    <mergeCell ref="J125:J126"/>
    <mergeCell ref="I119:I120"/>
    <mergeCell ref="J119:J120"/>
    <mergeCell ref="H125:H126"/>
    <mergeCell ref="K119:K120"/>
    <mergeCell ref="A121:D122"/>
    <mergeCell ref="E121:E122"/>
    <mergeCell ref="F121:F122"/>
    <mergeCell ref="G121:G122"/>
    <mergeCell ref="H121:H122"/>
    <mergeCell ref="I121:I122"/>
    <mergeCell ref="A118:D118"/>
    <mergeCell ref="A119:D120"/>
    <mergeCell ref="E119:E120"/>
    <mergeCell ref="F119:F120"/>
    <mergeCell ref="G119:G120"/>
    <mergeCell ref="H119:H120"/>
    <mergeCell ref="K114:K115"/>
    <mergeCell ref="A116:D117"/>
    <mergeCell ref="E116:E117"/>
    <mergeCell ref="F116:F117"/>
    <mergeCell ref="G116:G117"/>
    <mergeCell ref="H116:H117"/>
    <mergeCell ref="I116:I117"/>
    <mergeCell ref="J116:J117"/>
    <mergeCell ref="K116:K117"/>
    <mergeCell ref="J111:J112"/>
    <mergeCell ref="K111:K112"/>
    <mergeCell ref="A113:D113"/>
    <mergeCell ref="A114:D115"/>
    <mergeCell ref="E114:E115"/>
    <mergeCell ref="F114:F115"/>
    <mergeCell ref="G114:G115"/>
    <mergeCell ref="H114:H115"/>
    <mergeCell ref="I114:I115"/>
    <mergeCell ref="J114:J115"/>
    <mergeCell ref="H109:H110"/>
    <mergeCell ref="I109:I110"/>
    <mergeCell ref="J109:J110"/>
    <mergeCell ref="K109:K110"/>
    <mergeCell ref="A111:D112"/>
    <mergeCell ref="E111:E112"/>
    <mergeCell ref="F111:F112"/>
    <mergeCell ref="G111:G112"/>
    <mergeCell ref="H111:H112"/>
    <mergeCell ref="I111:I112"/>
    <mergeCell ref="A109:A110"/>
    <mergeCell ref="B109:B110"/>
    <mergeCell ref="C109:D109"/>
    <mergeCell ref="E109:E110"/>
    <mergeCell ref="F109:F110"/>
    <mergeCell ref="G109:G110"/>
    <mergeCell ref="J94:J95"/>
    <mergeCell ref="K94:K95"/>
    <mergeCell ref="L94:L95"/>
    <mergeCell ref="A97:D97"/>
    <mergeCell ref="A98:D98"/>
    <mergeCell ref="A108:L108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H90:H91"/>
    <mergeCell ref="I90:I91"/>
    <mergeCell ref="G90:G91"/>
    <mergeCell ref="G92:G93"/>
    <mergeCell ref="H92:H93"/>
    <mergeCell ref="J90:J91"/>
    <mergeCell ref="K90:K91"/>
    <mergeCell ref="L90:L91"/>
    <mergeCell ref="J88:J89"/>
    <mergeCell ref="K88:K89"/>
    <mergeCell ref="L88:L89"/>
    <mergeCell ref="A90:A91"/>
    <mergeCell ref="B90:B91"/>
    <mergeCell ref="C90:C91"/>
    <mergeCell ref="D90:D91"/>
    <mergeCell ref="E90:E91"/>
    <mergeCell ref="F90:F91"/>
    <mergeCell ref="A88:D89"/>
    <mergeCell ref="E88:E89"/>
    <mergeCell ref="F88:F89"/>
    <mergeCell ref="G88:G89"/>
    <mergeCell ref="H88:H89"/>
    <mergeCell ref="I88:I89"/>
    <mergeCell ref="G84:G85"/>
    <mergeCell ref="H84:H85"/>
    <mergeCell ref="I84:I85"/>
    <mergeCell ref="J84:J85"/>
    <mergeCell ref="K84:K85"/>
    <mergeCell ref="L84:L85"/>
    <mergeCell ref="J76:J77"/>
    <mergeCell ref="K76:K77"/>
    <mergeCell ref="L76:L77"/>
    <mergeCell ref="A78:D78"/>
    <mergeCell ref="A83:L83"/>
    <mergeCell ref="A84:A85"/>
    <mergeCell ref="B84:B85"/>
    <mergeCell ref="C84:D84"/>
    <mergeCell ref="E84:E85"/>
    <mergeCell ref="F84:F85"/>
    <mergeCell ref="A76:D77"/>
    <mergeCell ref="E76:E77"/>
    <mergeCell ref="F76:F77"/>
    <mergeCell ref="G76:G77"/>
    <mergeCell ref="H76:H77"/>
    <mergeCell ref="I76:I77"/>
    <mergeCell ref="G74:G75"/>
    <mergeCell ref="H74:H75"/>
    <mergeCell ref="I74:I75"/>
    <mergeCell ref="J74:J75"/>
    <mergeCell ref="K74:K75"/>
    <mergeCell ref="L74:L75"/>
    <mergeCell ref="I72:I73"/>
    <mergeCell ref="J72:J73"/>
    <mergeCell ref="K72:K73"/>
    <mergeCell ref="L72:L73"/>
    <mergeCell ref="A74:A75"/>
    <mergeCell ref="B74:B75"/>
    <mergeCell ref="C74:C75"/>
    <mergeCell ref="D74:D75"/>
    <mergeCell ref="E74:E75"/>
    <mergeCell ref="F74:F75"/>
    <mergeCell ref="A70:D70"/>
    <mergeCell ref="A72:D73"/>
    <mergeCell ref="E72:E73"/>
    <mergeCell ref="F72:F73"/>
    <mergeCell ref="G72:G73"/>
    <mergeCell ref="H72:H73"/>
    <mergeCell ref="L66:L67"/>
    <mergeCell ref="A68:D69"/>
    <mergeCell ref="E68:E69"/>
    <mergeCell ref="F68:F69"/>
    <mergeCell ref="G68:G69"/>
    <mergeCell ref="H68:H69"/>
    <mergeCell ref="I68:I69"/>
    <mergeCell ref="J68:J69"/>
    <mergeCell ref="K68:K69"/>
    <mergeCell ref="L68:L69"/>
    <mergeCell ref="L63:L64"/>
    <mergeCell ref="A65:D65"/>
    <mergeCell ref="A66:D67"/>
    <mergeCell ref="E66:E67"/>
    <mergeCell ref="F66:F67"/>
    <mergeCell ref="G66:G67"/>
    <mergeCell ref="H66:H67"/>
    <mergeCell ref="I66:I67"/>
    <mergeCell ref="J66:J67"/>
    <mergeCell ref="K66:K67"/>
    <mergeCell ref="K61:K62"/>
    <mergeCell ref="L61:L62"/>
    <mergeCell ref="A63:D64"/>
    <mergeCell ref="E63:E64"/>
    <mergeCell ref="F63:F64"/>
    <mergeCell ref="G63:G64"/>
    <mergeCell ref="H63:H64"/>
    <mergeCell ref="I63:I64"/>
    <mergeCell ref="J63:J64"/>
    <mergeCell ref="K63:K64"/>
    <mergeCell ref="K58:K59"/>
    <mergeCell ref="L58:L59"/>
    <mergeCell ref="A60:D60"/>
    <mergeCell ref="A61:D62"/>
    <mergeCell ref="E61:E62"/>
    <mergeCell ref="F61:F62"/>
    <mergeCell ref="G61:G62"/>
    <mergeCell ref="H61:H62"/>
    <mergeCell ref="I61:I62"/>
    <mergeCell ref="J61:J62"/>
    <mergeCell ref="J56:J57"/>
    <mergeCell ref="K56:K57"/>
    <mergeCell ref="L56:L57"/>
    <mergeCell ref="A58:D59"/>
    <mergeCell ref="E58:E59"/>
    <mergeCell ref="F58:F59"/>
    <mergeCell ref="G58:G59"/>
    <mergeCell ref="H58:H59"/>
    <mergeCell ref="I58:I59"/>
    <mergeCell ref="J58:J59"/>
    <mergeCell ref="A45:D45"/>
    <mergeCell ref="A55:L55"/>
    <mergeCell ref="A56:A57"/>
    <mergeCell ref="B56:B57"/>
    <mergeCell ref="C56:D56"/>
    <mergeCell ref="E56:E57"/>
    <mergeCell ref="F56:F57"/>
    <mergeCell ref="G56:G57"/>
    <mergeCell ref="H56:H57"/>
    <mergeCell ref="I56:I57"/>
    <mergeCell ref="J41:J42"/>
    <mergeCell ref="K41:K42"/>
    <mergeCell ref="L41:L42"/>
    <mergeCell ref="A44:D44"/>
    <mergeCell ref="A41:A42"/>
    <mergeCell ref="B41:B42"/>
    <mergeCell ref="C41:C42"/>
    <mergeCell ref="D41:D42"/>
    <mergeCell ref="E41:E42"/>
    <mergeCell ref="G41:G42"/>
    <mergeCell ref="J37:J38"/>
    <mergeCell ref="K37:K38"/>
    <mergeCell ref="L37:L38"/>
    <mergeCell ref="K35:K36"/>
    <mergeCell ref="L35:L36"/>
    <mergeCell ref="I37:I38"/>
    <mergeCell ref="H41:H42"/>
    <mergeCell ref="I41:I42"/>
    <mergeCell ref="A37:A38"/>
    <mergeCell ref="B37:B38"/>
    <mergeCell ref="C37:C38"/>
    <mergeCell ref="D37:D38"/>
    <mergeCell ref="E37:E38"/>
    <mergeCell ref="H37:H38"/>
    <mergeCell ref="F37:F38"/>
    <mergeCell ref="A39:A40"/>
    <mergeCell ref="J31:J32"/>
    <mergeCell ref="K31:K32"/>
    <mergeCell ref="L31:L32"/>
    <mergeCell ref="A35:D36"/>
    <mergeCell ref="E35:E36"/>
    <mergeCell ref="H35:H36"/>
    <mergeCell ref="I35:I36"/>
    <mergeCell ref="J35:J36"/>
    <mergeCell ref="A25:D25"/>
    <mergeCell ref="A30:L30"/>
    <mergeCell ref="A31:A32"/>
    <mergeCell ref="B31:B32"/>
    <mergeCell ref="C31:D31"/>
    <mergeCell ref="E31:E32"/>
    <mergeCell ref="F31:F32"/>
    <mergeCell ref="G31:G32"/>
    <mergeCell ref="H31:H32"/>
    <mergeCell ref="I31:I32"/>
    <mergeCell ref="J21:J22"/>
    <mergeCell ref="K21:K22"/>
    <mergeCell ref="L21:L22"/>
    <mergeCell ref="A23:D24"/>
    <mergeCell ref="E23:E24"/>
    <mergeCell ref="H23:H24"/>
    <mergeCell ref="I23:I24"/>
    <mergeCell ref="J23:J24"/>
    <mergeCell ref="K23:K24"/>
    <mergeCell ref="L23:L24"/>
    <mergeCell ref="K19:K20"/>
    <mergeCell ref="L19:L20"/>
    <mergeCell ref="A15:D16"/>
    <mergeCell ref="A21:A22"/>
    <mergeCell ref="B21:B22"/>
    <mergeCell ref="C21:C22"/>
    <mergeCell ref="D21:D22"/>
    <mergeCell ref="E21:E22"/>
    <mergeCell ref="G21:G22"/>
    <mergeCell ref="I21:I22"/>
    <mergeCell ref="A17:D17"/>
    <mergeCell ref="A19:D20"/>
    <mergeCell ref="E19:E20"/>
    <mergeCell ref="G19:G20"/>
    <mergeCell ref="I19:I20"/>
    <mergeCell ref="J19:J20"/>
    <mergeCell ref="E15:E16"/>
    <mergeCell ref="G15:G16"/>
    <mergeCell ref="I15:I16"/>
    <mergeCell ref="J15:J16"/>
    <mergeCell ref="K15:K16"/>
    <mergeCell ref="L10:L11"/>
    <mergeCell ref="K13:K14"/>
    <mergeCell ref="L13:L14"/>
    <mergeCell ref="L15:L16"/>
    <mergeCell ref="A12:D12"/>
    <mergeCell ref="A13:D14"/>
    <mergeCell ref="E13:E14"/>
    <mergeCell ref="G13:G14"/>
    <mergeCell ref="I13:I14"/>
    <mergeCell ref="J13:J14"/>
    <mergeCell ref="A10:D11"/>
    <mergeCell ref="E10:E11"/>
    <mergeCell ref="G10:G11"/>
    <mergeCell ref="I10:I11"/>
    <mergeCell ref="J10:J11"/>
    <mergeCell ref="K10:K11"/>
    <mergeCell ref="K5:K6"/>
    <mergeCell ref="L5:L6"/>
    <mergeCell ref="A7:D7"/>
    <mergeCell ref="A8:D9"/>
    <mergeCell ref="E8:E9"/>
    <mergeCell ref="I8:I9"/>
    <mergeCell ref="J8:J9"/>
    <mergeCell ref="K8:K9"/>
    <mergeCell ref="L8:L9"/>
    <mergeCell ref="H3:H4"/>
    <mergeCell ref="I3:I4"/>
    <mergeCell ref="J3:J4"/>
    <mergeCell ref="K3:K4"/>
    <mergeCell ref="L3:L4"/>
    <mergeCell ref="A5:D6"/>
    <mergeCell ref="E5:E6"/>
    <mergeCell ref="G5:G6"/>
    <mergeCell ref="I5:I6"/>
    <mergeCell ref="J5:J6"/>
    <mergeCell ref="A3:A4"/>
    <mergeCell ref="B3:B4"/>
    <mergeCell ref="C3:D3"/>
    <mergeCell ref="E3:E4"/>
    <mergeCell ref="F3:F4"/>
    <mergeCell ref="G3:G4"/>
  </mergeCells>
  <printOptions/>
  <pageMargins left="0.2" right="0.25972222222222224" top="0.5402777777777777" bottom="0.540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BRM</cp:lastModifiedBy>
  <cp:lastPrinted>2011-03-09T07:48:56Z</cp:lastPrinted>
  <dcterms:created xsi:type="dcterms:W3CDTF">2011-01-05T09:33:02Z</dcterms:created>
  <dcterms:modified xsi:type="dcterms:W3CDTF">2011-03-29T09:58:02Z</dcterms:modified>
  <cp:category/>
  <cp:version/>
  <cp:contentType/>
  <cp:contentStatus/>
</cp:coreProperties>
</file>