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990" windowWidth="15480" windowHeight="8190" tabRatio="894" firstSheet="3" activeTab="10"/>
  </bookViews>
  <sheets>
    <sheet name="Zał.1-doch." sheetId="1" r:id="rId1"/>
    <sheet name="Zał.2-wyd." sheetId="2" r:id="rId2"/>
    <sheet name="Zał.3-wyd.bież." sheetId="3" r:id="rId3"/>
    <sheet name="Zał.4-prz.rozch." sheetId="4" r:id="rId4"/>
    <sheet name="Zał.5-progn.długu" sheetId="5" r:id="rId5"/>
    <sheet name="Zał.6-wyd.maj." sheetId="6" r:id="rId6"/>
    <sheet name="Zał.7-inw." sheetId="7" r:id="rId7"/>
    <sheet name="Zał.8-WPI" sheetId="8" r:id="rId8"/>
    <sheet name="Zał.9-zlec." sheetId="9" r:id="rId9"/>
    <sheet name="Zał.10-alk." sheetId="10" r:id="rId10"/>
    <sheet name="Zał.11-nark." sheetId="11" r:id="rId11"/>
  </sheets>
  <definedNames/>
  <calcPr fullCalcOnLoad="1"/>
</workbook>
</file>

<file path=xl/sharedStrings.xml><?xml version="1.0" encoding="utf-8"?>
<sst xmlns="http://schemas.openxmlformats.org/spreadsheetml/2006/main" count="688" uniqueCount="338">
  <si>
    <t>bieżące</t>
  </si>
  <si>
    <t>majątkowe</t>
  </si>
  <si>
    <t>Rozdział</t>
  </si>
  <si>
    <t>Przewodniczący Rady Miejskiej</t>
  </si>
  <si>
    <t>Dział</t>
  </si>
  <si>
    <t>Jolanta Syska - Szymczak</t>
  </si>
  <si>
    <t>w tym:</t>
  </si>
  <si>
    <t>Ogółem</t>
  </si>
  <si>
    <t>dotacje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</si>
  <si>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</si>
  <si>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</si>
  <si>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</si>
  <si>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</si>
  <si>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</si>
  <si>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</si>
  <si>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</si>
  <si>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</si>
  <si>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</si>
  <si>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w tym :</t>
  </si>
  <si>
    <t>Dochody ogółem</t>
  </si>
  <si>
    <t>Źródło dochodów</t>
  </si>
  <si>
    <t>Nazwa działu i rozdziału</t>
  </si>
  <si>
    <t>Planowane wydatki na 2010 r</t>
  </si>
  <si>
    <t>Wydatki ogółem</t>
  </si>
  <si>
    <t>Ogółem wydatki</t>
  </si>
  <si>
    <t>ZMIANY W DOCHODACH NA 2010 ROK</t>
  </si>
  <si>
    <t>ZMIANY W WYDATKACH NA 2010 ROK</t>
  </si>
  <si>
    <t>Przed zmianą</t>
  </si>
  <si>
    <t>Po zmianie</t>
  </si>
  <si>
    <t>Zmiana</t>
  </si>
  <si>
    <t>zmieniającej Uchwałę Budżetową Miasta Gostynina na rok 2010</t>
  </si>
  <si>
    <t xml:space="preserve">środki europejskie i inne środki pochodzące ze źródeł </t>
  </si>
  <si>
    <t>zagranicznych, niepodlegające zwrotowi</t>
  </si>
  <si>
    <t>Planowane dochody na 2010 rok</t>
  </si>
  <si>
    <r>
      <t xml:space="preserve">Ogółem         </t>
    </r>
    <r>
      <rPr>
        <sz val="9"/>
        <rFont val="Arial CE"/>
        <family val="0"/>
      </rPr>
      <t>(4 + 7)</t>
    </r>
  </si>
  <si>
    <t>z tego:</t>
  </si>
  <si>
    <t>852</t>
  </si>
  <si>
    <t>POMOC SPOŁECZNA</t>
  </si>
  <si>
    <t>85219</t>
  </si>
  <si>
    <t>Ośrodki pomocy społecznej</t>
  </si>
  <si>
    <t>ZMIANY W WYDATKACH BIEŻĄCYCH NA 2010 ROK</t>
  </si>
  <si>
    <t>Wydatki jednostek budżeto-wych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</si>
  <si>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</si>
  <si>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</si>
  <si>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</si>
  <si>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</si>
  <si>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</si>
  <si>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wynagrodze-nia i składki od nich naliczane</t>
  </si>
  <si>
    <t>związane z realizacją ich statutowych zadań</t>
  </si>
  <si>
    <t>700</t>
  </si>
  <si>
    <t>GOSPODARKA MIESZKANIOWA</t>
  </si>
  <si>
    <t>Dotacje celowe otrzymane z budżetu państwa na realizację własnych zadań bieżących gmin</t>
  </si>
  <si>
    <t>756</t>
  </si>
  <si>
    <t>Wpłaty z tytułu odpłatnego nabycia prawa własności oraz prawa użytkowania wieczystego nieruchomości</t>
  </si>
  <si>
    <t>Podatek od działalności gospodarczej osób fizycznych opłacany w formie karty podatkowej</t>
  </si>
  <si>
    <t>Wpływy z opłaty skarbowej</t>
  </si>
  <si>
    <t>Podatek dochodowy od osób fizycznych</t>
  </si>
  <si>
    <t>Podatek dochodowy od osób prawnych</t>
  </si>
  <si>
    <t>Zmiany w przychodach i rozchodach budżetu w 2010 roku</t>
  </si>
  <si>
    <t>Treść</t>
  </si>
  <si>
    <t>Klasyfi-kacja §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</si>
  <si>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</si>
  <si>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</si>
  <si>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</si>
  <si>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</si>
  <si>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</si>
  <si>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</si>
  <si>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</si>
  <si>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</si>
  <si>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</si>
  <si>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</si>
  <si>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</si>
  <si>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</si>
  <si>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</si>
  <si>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</si>
  <si>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</si>
  <si>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</si>
  <si>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</si>
  <si>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</si>
  <si>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</si>
  <si>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</si>
  <si>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</si>
  <si>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</si>
  <si>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</si>
  <si>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</si>
  <si>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</si>
  <si>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</si>
  <si>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</si>
  <si>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</si>
  <si>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</si>
  <si>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</si>
  <si>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</si>
  <si>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</si>
  <si>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</si>
  <si>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- 2 -</t>
  </si>
  <si>
    <t>Prognoza kwoty długu i spłat na rok 2010 i lata następne</t>
  </si>
  <si>
    <t>Zadłużenie</t>
  </si>
  <si>
    <t>Prognoza</t>
  </si>
  <si>
    <t>Wyszczególnienie</t>
  </si>
  <si>
    <t>na dzień</t>
  </si>
  <si>
    <t>31.12.09</t>
  </si>
  <si>
    <t>Umorzenie</t>
  </si>
  <si>
    <t>Zobowiązania wg tytułów dłużnych: (1.1+1.2+1.3)</t>
  </si>
  <si>
    <t>1.1</t>
  </si>
  <si>
    <t xml:space="preserve">Zaciągnięte zobowiązania (bez zobowiązań </t>
  </si>
  <si>
    <t>określonych w art. 170 ust. 3) z tytułu:</t>
  </si>
  <si>
    <t>a</t>
  </si>
  <si>
    <t>pożyczek</t>
  </si>
  <si>
    <t>b</t>
  </si>
  <si>
    <t>kredytów</t>
  </si>
  <si>
    <t>c</t>
  </si>
  <si>
    <t>obligacji</t>
  </si>
  <si>
    <t>1.2</t>
  </si>
  <si>
    <t>Planowane w roku budżetowym (bez zobowiązań</t>
  </si>
  <si>
    <t>określonych w art. 170 ust. 3):</t>
  </si>
  <si>
    <t>pożyczki</t>
  </si>
  <si>
    <t>kredyty, w tym:</t>
  </si>
  <si>
    <t xml:space="preserve">   EBOiR (Europejski Bank Odbudowy i Rozwoju)</t>
  </si>
  <si>
    <t>obligacje</t>
  </si>
  <si>
    <t>1.3</t>
  </si>
  <si>
    <t>Pożyczki, kredyty i obligacje (w związku z umową</t>
  </si>
  <si>
    <t>określoną w art. 170 ust. 3):</t>
  </si>
  <si>
    <t>Zaciągnięte zobowiązania</t>
  </si>
  <si>
    <t>Planowane zobowiązania</t>
  </si>
  <si>
    <t>Obsługa długu (2.1+2.2+2.3)</t>
  </si>
  <si>
    <t>2.1</t>
  </si>
  <si>
    <t>Spłata rat kapitałowych z wyłączeniem zobowiązań</t>
  </si>
  <si>
    <t>określonych w art. 169 ust. 3</t>
  </si>
  <si>
    <t>kredytów i pożyczek</t>
  </si>
  <si>
    <t xml:space="preserve"> - pożyczek</t>
  </si>
  <si>
    <t xml:space="preserve"> - kredytów</t>
  </si>
  <si>
    <t>wykup papierów wartościowych</t>
  </si>
  <si>
    <t>udzielonych poręczeń</t>
  </si>
  <si>
    <t>2.2</t>
  </si>
  <si>
    <t>Spłata rat kapitałowych z tytułu zobowiązań</t>
  </si>
  <si>
    <t>-</t>
  </si>
  <si>
    <t>2.3</t>
  </si>
  <si>
    <t>Spłata odsetek i dyskonta</t>
  </si>
  <si>
    <t>Prognozowane dochody budżetowe</t>
  </si>
  <si>
    <t>Prognozowane wydatki budżetowe</t>
  </si>
  <si>
    <r>
      <t>Prognozowany wynik finansowy</t>
    </r>
    <r>
      <rPr>
        <sz val="10"/>
        <rFont val="Arial"/>
        <family val="2"/>
      </rPr>
      <t xml:space="preserve"> (3-4)</t>
    </r>
  </si>
  <si>
    <t>Relacje do dochodów (w %):</t>
  </si>
  <si>
    <t>6.1</t>
  </si>
  <si>
    <r>
      <t xml:space="preserve">długu </t>
    </r>
    <r>
      <rPr>
        <sz val="10"/>
        <rFont val="Arial"/>
        <family val="2"/>
      </rPr>
      <t>(art. 170 ust. 1)    (1-2.1.a-2.1.b.-2.2):3</t>
    </r>
  </si>
  <si>
    <t>6.2</t>
  </si>
  <si>
    <r>
      <t>długu po uwzgl.wyłącz.</t>
    </r>
    <r>
      <rPr>
        <sz val="10"/>
        <rFont val="Arial"/>
        <family val="2"/>
      </rPr>
      <t>(art.170ust.3)(1.1+1.2-2.1.a-2.1.b):3</t>
    </r>
  </si>
  <si>
    <t>6.3</t>
  </si>
  <si>
    <r>
      <t xml:space="preserve">spłaty zadłużenia </t>
    </r>
    <r>
      <rPr>
        <sz val="10"/>
        <rFont val="Arial"/>
        <family val="2"/>
      </rPr>
      <t>(art. 169 ust. 1)    (2:3)</t>
    </r>
  </si>
  <si>
    <t>6.4</t>
  </si>
  <si>
    <r>
      <t>spłaty zadłuż.po uwzgl.wyłącz.</t>
    </r>
    <r>
      <rPr>
        <sz val="10"/>
        <rFont val="Arial"/>
        <family val="2"/>
      </rPr>
      <t>(art.169ust.3)(2.1+2.3):3</t>
    </r>
  </si>
  <si>
    <t>758</t>
  </si>
  <si>
    <t>RÓŻNE ROZLICZENIA</t>
  </si>
  <si>
    <t>Subwencje ogólne z budżetu państwa</t>
  </si>
  <si>
    <t>750</t>
  </si>
  <si>
    <t>ADMINISTRACJA PUBLICZNA</t>
  </si>
  <si>
    <t>Dotacje celowe otrzymane z budżetu państwa na realizację zadań bieżących z zakresu administracji rządowej oraz innych zadań zleconych gminie</t>
  </si>
  <si>
    <t>75056</t>
  </si>
  <si>
    <t>Spis powszechny i inne</t>
  </si>
  <si>
    <t>Wpływy z opłat za zarząd, użytkowanie i użytkowanie wieczyste</t>
  </si>
  <si>
    <t>801</t>
  </si>
  <si>
    <t>OŚWIATA I WYCHOWANIE</t>
  </si>
  <si>
    <t>80101</t>
  </si>
  <si>
    <t>Szkoły podstawowe</t>
  </si>
  <si>
    <t>80110</t>
  </si>
  <si>
    <t>Gimnazja</t>
  </si>
  <si>
    <t>80148</t>
  </si>
  <si>
    <t>Stołówki szkolne</t>
  </si>
  <si>
    <t>80146</t>
  </si>
  <si>
    <t>70005</t>
  </si>
  <si>
    <t>Gospodarka gruntami i nieruchomościami</t>
  </si>
  <si>
    <t>ZMIANY W WYDATKACH MAJĄTKOWYCH NA 2010 ROK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</si>
  <si>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</si>
  <si>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</si>
  <si>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</si>
  <si>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</si>
  <si>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</si>
  <si>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</si>
  <si>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>754</t>
  </si>
  <si>
    <t>Wydatki na zadania inwestycyjne na 2010 rok nieobjęte wieloletnimi programami inwestycyjnymi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</si>
  <si>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</si>
  <si>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</si>
  <si>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</si>
  <si>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</si>
  <si>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</si>
  <si>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2010</t>
  </si>
  <si>
    <t>z tego źródła finansowania</t>
  </si>
  <si>
    <t>dochody własne jst</t>
  </si>
  <si>
    <t>kredyty, pożyczki, papiery wartośc.</t>
  </si>
  <si>
    <t>środki pochodz.
z innych  źródeł*</t>
  </si>
  <si>
    <t>środki wymienione
w art. 5 ust. 1 pkt 2 i 3 u.f.p.</t>
  </si>
  <si>
    <t>Budowa ulic, modernizacja chodników</t>
  </si>
  <si>
    <t>A. 0      
B. 0
C. 0</t>
  </si>
  <si>
    <t>UM Gostynin</t>
  </si>
  <si>
    <t>Adaptacja poddasza w budynku przy ul. 3 Maja 43a</t>
  </si>
  <si>
    <t>A. 0     
B. 207.918
C. 0</t>
  </si>
  <si>
    <t>Zakup sprzętu komputerowego dla potrzeb Urzędu Miasta i modernizacja serwerowni</t>
  </si>
  <si>
    <t>Zakup sprzętu komputerowego dla potrzeb Straży Miejskiej</t>
  </si>
  <si>
    <t>Wymiana stolarki w Przedszkolu nr 5</t>
  </si>
  <si>
    <t>Budowa oświetlenia w ul. Ostatniej</t>
  </si>
  <si>
    <t>Budowa boiska "Moje boisko - Orlik 2012" przy MOSiR</t>
  </si>
  <si>
    <t>9.</t>
  </si>
  <si>
    <t>Wykup lokalu przy ul. 3 Maja 43a wraz z udziałem w działce gruntu</t>
  </si>
  <si>
    <t>A. 0      
B. 42.300
C. 0</t>
  </si>
  <si>
    <t>10.</t>
  </si>
  <si>
    <t>Utworzenie placu zabaw przy Szkole Podstawowej nr 1</t>
  </si>
  <si>
    <t>A. 115.450      
B. 0
C. 0</t>
  </si>
  <si>
    <t>11.</t>
  </si>
  <si>
    <t>x</t>
  </si>
  <si>
    <t>A. Dotacje i środki z budżetu państwa (np. od wojewody, MEN, UKFiS, …)</t>
  </si>
  <si>
    <t xml:space="preserve"> - 115.450,-zł - dotacja z budżetu państwa ujęta w planie wydatków</t>
  </si>
  <si>
    <t>B. Środki i dotacje otrzymane od innych jst oraz innych jednostek zaliczanych do sektora finansów publicznych</t>
  </si>
  <si>
    <t xml:space="preserve"> - 207.918,-zł - środki z BGK ujęte w planie wydatków</t>
  </si>
  <si>
    <t xml:space="preserve"> - 42.300,-zł - środki z BGK ujęte w planie wydatków</t>
  </si>
  <si>
    <t xml:space="preserve">C. Inne źródła </t>
  </si>
  <si>
    <t>12.</t>
  </si>
  <si>
    <t>Nabycie własności nieruchomości przy ul. Rynek 24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</si>
  <si>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</si>
  <si>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</si>
  <si>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</si>
  <si>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</si>
  <si>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wydatki bieżące</t>
  </si>
  <si>
    <t>wydatki majątkowe</t>
  </si>
  <si>
    <t>010</t>
  </si>
  <si>
    <t>01095</t>
  </si>
  <si>
    <t>Wydatki na zwrot części podatku akcyzowego zawartego w cenie oleju napędowego wykorzystywanego do produkcji rolnej przez producentów rolnych oraz na pokrycie kosztów postepowania w sprawie jego zwrotu</t>
  </si>
  <si>
    <t>75011</t>
  </si>
  <si>
    <t>Wynagrodzenia osobowe i wydatki pochodne od wynagrodzeń dla pracowników Urzędu Stanu Cywilnego oraz pracowników realizujących zadania z zakresu ewidencji ludności</t>
  </si>
  <si>
    <t>Wydatki na realizację powszechnego spisu rolnego, w tym na nagrody dla gminnych komisarzy spisowych, dodatki spisowe i nagrody dla zastępców gminnych komisarzy spisowych oraz dla pracowników oddelegowanych do pracy w gminnych biurach spisowych, umowy zlecenia lub umowy o dzieło dla pracowników urzędu wykonujących czynności związane z realizacją zadań oraz wydatki rzeczowe związane z funkcjonowaniem gminnych biur spisowych</t>
  </si>
  <si>
    <t>751</t>
  </si>
  <si>
    <t>75101</t>
  </si>
  <si>
    <t xml:space="preserve">Wynagrodzenie w ramach umowy-zlecenia dla pracownika prowadzącego i aktualizującego stały rejestr wyborców </t>
  </si>
  <si>
    <t>75107</t>
  </si>
  <si>
    <t>Wydatki na finansowanie zadań wyborczych związanych z przygotowaniem  i przeprowadzeniem wyborów na Prezydenta RP zarządzonych na 20 czerwca 2010 roku</t>
  </si>
  <si>
    <t>75108</t>
  </si>
  <si>
    <t>Wydatki na finansowanie zadań wyborczych związanych z przygotowaniem  i przeprowadzeniem wyborów uzupełniających do Senatu RP zarządzonych na 20 czerwca 2010 roku</t>
  </si>
  <si>
    <t>752</t>
  </si>
  <si>
    <t>75212</t>
  </si>
  <si>
    <t>Wydatki na szkolenia obronne i opracowanie dokumentacji planistycznej z zakresu obrony narodowej</t>
  </si>
  <si>
    <t>75414</t>
  </si>
  <si>
    <t>Wydatki na szkolenia z zakresu obrony cywilnej</t>
  </si>
  <si>
    <t>85212</t>
  </si>
  <si>
    <t>Wypłata zasiłków rodzinnych, jednorazowych zapomóg z tytułu urodzenia dziecka oraz świadczeń opiekuńczych i z funduszu alimentacyjnego, wynagrodzenia i wydatki osobowe, wydatki pochodne od wynagrodzeń dla pracowników realizujących te zadania oraz wydatki rzeczowe niezbędne do ich realizacji</t>
  </si>
  <si>
    <t>85213</t>
  </si>
  <si>
    <t>Wydatki na składki na ubezpieczenia zdrowotne dla osób pobierających świadczenia pielęgnacyjne</t>
  </si>
  <si>
    <t>85228</t>
  </si>
  <si>
    <t>Świadczenie specjalistycznych usług opiekuńczych</t>
  </si>
  <si>
    <t>OGÓŁEM</t>
  </si>
  <si>
    <t>Świadczenia rodzinne, świadczenie z funduszu alimentacyjnego oraz składki na ubezpieczenie emerytalne i rentowe z ubezpieczenia społecznego</t>
  </si>
  <si>
    <t>13.</t>
  </si>
  <si>
    <t>Zakup sprzętu komputerowego dla obsługi finansowo-księgowej</t>
  </si>
  <si>
    <t>Zakup drukarki do obsługi świadczeń rodzinnych i funduszu alimentacyjnego</t>
  </si>
  <si>
    <t>Dochody jst związane z realizacją zadań z zakresu administracji rządowej oraz innych zadań zleconych ustawami</t>
  </si>
  <si>
    <t>Limity wydatków na wieloletnie programy inwestycyjne w latach 2010 - 2012</t>
  </si>
  <si>
    <t>Dz.</t>
  </si>
  <si>
    <t xml:space="preserve">Nazwa zadania inwestycyjnego
</t>
  </si>
  <si>
    <t>Okres realizacji (w latach)</t>
  </si>
  <si>
    <t>Nakłady poniesione</t>
  </si>
  <si>
    <t>rok budżet. 2010</t>
  </si>
  <si>
    <t>2011 r.</t>
  </si>
  <si>
    <t>2012 r.</t>
  </si>
  <si>
    <t>kolejne lata</t>
  </si>
  <si>
    <t>kredyty, pożyczki, papiery wartościowe</t>
  </si>
  <si>
    <t>środki pochodzące
 z innych  źródeł*</t>
  </si>
  <si>
    <t>środki wymien.
w art. 5 ust. 1 pkt 2 i 3 u.f.p.</t>
  </si>
  <si>
    <t>Budowa budynku socjalnego przy ul. Krośniewickiej</t>
  </si>
  <si>
    <t>2009-2011</t>
  </si>
  <si>
    <t>Budowa budynku mieszkalnego przy ul. Kościuszkowców/Targowa</t>
  </si>
  <si>
    <t>2009-2010</t>
  </si>
  <si>
    <t>Termomodernizacja 13 budynków mieszkalnych</t>
  </si>
  <si>
    <t>A. 0      
B. 700.000
C. 0</t>
  </si>
  <si>
    <t>Budowa 2 budynków socjalnych przy ul. Kościuszkowców/Targowa</t>
  </si>
  <si>
    <t>2008-2010</t>
  </si>
  <si>
    <t>A. 0      
B. 1.270.472
C. 0</t>
  </si>
  <si>
    <t>Wewnętrzna instalacja gazowa węzła kuchennego w Szkole Podstawowej nr 1</t>
  </si>
  <si>
    <t>Budowa nowego budynku Przedszkola nr 4</t>
  </si>
  <si>
    <t>Termomodernizacja budynku Świetlicy dla dzieci z rodzin objętych programami profilaktycznymi</t>
  </si>
  <si>
    <t>2010-2011</t>
  </si>
  <si>
    <t>Rekonstrukcja obiektów Wzgórza Zamkowego</t>
  </si>
  <si>
    <t>2002-2010</t>
  </si>
  <si>
    <t>Termy Gostynińskie</t>
  </si>
  <si>
    <t>Budowa Miejskiego Centrum Handlowo-Usługowego - Bazar wraz z otoczeniem</t>
  </si>
  <si>
    <t>2004-2027</t>
  </si>
  <si>
    <t>Rewitalizacja rynku wraz z przyległymi ulicami</t>
  </si>
  <si>
    <t>Budowa oświetlenia w ul. Dybanka</t>
  </si>
  <si>
    <r>
      <t xml:space="preserve">Jednostka organizacyjna realizująca program lub koordynująca wykonanie programu - </t>
    </r>
    <r>
      <rPr>
        <b/>
        <sz val="10"/>
        <rFont val="Arial"/>
        <family val="2"/>
      </rPr>
      <t>Urząd Miasta Gostynina</t>
    </r>
  </si>
  <si>
    <t xml:space="preserve"> - 3 -</t>
  </si>
  <si>
    <t>* Wybrać odpowiednie oznaczenie źródła finansowania:</t>
  </si>
  <si>
    <t xml:space="preserve"> - 700.000,-z - środki do pozyskania, nie ujęte w planie wydatków</t>
  </si>
  <si>
    <t xml:space="preserve"> - 1.270.472,-zł - środki z BGK ujęte w planie wydatków</t>
  </si>
  <si>
    <t>2004-2013</t>
  </si>
  <si>
    <t>DOCHODY OD OSÓB PRAW-NYCH, FIZYCZNYCH I OD INNYCH JEDNOSTEK NIEPO-SIADAJĄCYCH OSOBOWOŚCI PRAWNEJ ORAZ WYDATKI ZWIĄZANE Z ICH POBOREM</t>
  </si>
  <si>
    <t>926</t>
  </si>
  <si>
    <t>KULTURA FIZYCZNA I SPORT</t>
  </si>
  <si>
    <t>Dotacje celowe otrzymane z budżetu państwa na realizację inwestycji i zakupów inwestycyjnych własnych gmin</t>
  </si>
  <si>
    <t>92601</t>
  </si>
  <si>
    <t>Obiekty sportowe</t>
  </si>
  <si>
    <t>92604</t>
  </si>
  <si>
    <t>Instytucje kultury fizycznej</t>
  </si>
  <si>
    <t>A. 333.000      
B. 0
C. 0</t>
  </si>
  <si>
    <t xml:space="preserve"> - 333.000,-zł - środki z Ministerstwa Sportu i Turystyki ujęte w planie wydatków</t>
  </si>
  <si>
    <t>900</t>
  </si>
  <si>
    <t>GOSPODARKA KOMUNALNA I OCHRONA ŚRODOWISKA</t>
  </si>
  <si>
    <t>90003</t>
  </si>
  <si>
    <t>Oczyszczanie miasta</t>
  </si>
  <si>
    <t>90004</t>
  </si>
  <si>
    <t>Utrzymanie zieleni w mieście</t>
  </si>
  <si>
    <t>90095</t>
  </si>
  <si>
    <t>Pozostała działalność</t>
  </si>
  <si>
    <t>851</t>
  </si>
  <si>
    <t>OCHRONA ZDROWIA</t>
  </si>
  <si>
    <t>85154</t>
  </si>
  <si>
    <t>Przeciwdziałanie alkoholizmowi</t>
  </si>
  <si>
    <t>85153</t>
  </si>
  <si>
    <t>Zwalczanie narkomanii</t>
  </si>
  <si>
    <t>Nazwa</t>
  </si>
  <si>
    <t>I.</t>
  </si>
  <si>
    <t>DOCHODY</t>
  </si>
  <si>
    <t>Wpływy z innych opłat stanowiących dochody jednostek samorządu terytorialnego na podstawie ustaw</t>
  </si>
  <si>
    <t>Wpływy z opłat za wydawanie zezwoleń na sprzedaż alkoholu</t>
  </si>
  <si>
    <t>II.</t>
  </si>
  <si>
    <t>WYDATKI</t>
  </si>
  <si>
    <t>DOCHODY OD OSÓB PRAWNYCH, OD OSÓB FIZYCZNYCH I INNYCH JEDNOSTEK NIEPOSIADAJĄCYCH OSOBOWOŚCI PRAWNEJ ORAZ WYDATKI ZWIĄZANE Z ICH POBOREM</t>
  </si>
  <si>
    <t>Zmiany w dochodach z tytułu wydawania zezwoleń na sprzedaż
 napojów alkoholowych oraz w wydatkach na realizację zadań 
określonych w Miejskim Programie Profilaktyki 
i Rozwiązywania Problemów Alkoholowych</t>
  </si>
  <si>
    <t>Zmiany w wydatkach na realizację zadań określonych w gminnym programie przeciwdziałania narkomanii</t>
  </si>
  <si>
    <t>Wpływy z opłat na zezwolenia na sprzedaż alkoholu</t>
  </si>
  <si>
    <r>
      <t xml:space="preserve">Załącznik nr 1 do uchwały </t>
    </r>
    <r>
      <rPr>
        <b/>
        <sz val="10"/>
        <rFont val="Arial"/>
        <family val="2"/>
      </rPr>
      <t>nr 265/LI/10</t>
    </r>
  </si>
  <si>
    <r>
      <t xml:space="preserve">Rady Miejskiej </t>
    </r>
    <r>
      <rPr>
        <sz val="10"/>
        <rFont val="Arial"/>
        <family val="2"/>
      </rPr>
      <t xml:space="preserve">w Gostyninie </t>
    </r>
    <r>
      <rPr>
        <sz val="10"/>
        <rFont val="Arial"/>
        <family val="2"/>
      </rPr>
      <t xml:space="preserve">z dnia </t>
    </r>
    <r>
      <rPr>
        <b/>
        <sz val="10"/>
        <rFont val="Arial"/>
        <family val="2"/>
      </rPr>
      <t>28 września 2010 roku</t>
    </r>
  </si>
  <si>
    <r>
      <t xml:space="preserve">Załącznik nr 2 do uchwały </t>
    </r>
    <r>
      <rPr>
        <b/>
        <sz val="10"/>
        <rFont val="Arial"/>
        <family val="2"/>
      </rPr>
      <t>nr 265/LI/10</t>
    </r>
  </si>
  <si>
    <r>
      <t xml:space="preserve">Załącznik nr 3 do uchwały </t>
    </r>
    <r>
      <rPr>
        <b/>
        <sz val="10"/>
        <rFont val="Arial"/>
        <family val="2"/>
      </rPr>
      <t>nr 265/LI/10</t>
    </r>
  </si>
  <si>
    <r>
      <t xml:space="preserve">Załącznik nr 4 do uchwały </t>
    </r>
    <r>
      <rPr>
        <b/>
        <sz val="10"/>
        <rFont val="Arial"/>
        <family val="2"/>
      </rPr>
      <t>nr 265/LI/10</t>
    </r>
  </si>
  <si>
    <r>
      <t xml:space="preserve">Załącznik nr 5 do uchwały </t>
    </r>
    <r>
      <rPr>
        <b/>
        <sz val="10"/>
        <rFont val="Arial"/>
        <family val="2"/>
      </rPr>
      <t>nr 265/LI/10</t>
    </r>
  </si>
  <si>
    <r>
      <t xml:space="preserve">Załącznik nr 6 do uchwały </t>
    </r>
    <r>
      <rPr>
        <b/>
        <sz val="10"/>
        <rFont val="Arial"/>
        <family val="2"/>
      </rPr>
      <t>nr 265/LI/10</t>
    </r>
  </si>
  <si>
    <r>
      <t xml:space="preserve">Załącznik nr 7 do uchwały </t>
    </r>
    <r>
      <rPr>
        <b/>
        <sz val="10"/>
        <rFont val="Arial"/>
        <family val="2"/>
      </rPr>
      <t>nr 265/LI/10</t>
    </r>
  </si>
  <si>
    <r>
      <t xml:space="preserve">Załącznik nr 8 do uchwały </t>
    </r>
    <r>
      <rPr>
        <b/>
        <sz val="10"/>
        <rFont val="Arial"/>
        <family val="2"/>
      </rPr>
      <t>nr 265/LI/10</t>
    </r>
  </si>
  <si>
    <r>
      <t xml:space="preserve">Załącznik nr 9 do uchwały </t>
    </r>
    <r>
      <rPr>
        <b/>
        <sz val="10"/>
        <rFont val="Arial"/>
        <family val="2"/>
      </rPr>
      <t>nr 265/LI/10</t>
    </r>
  </si>
  <si>
    <r>
      <t xml:space="preserve">Załącznik nr 10 do uchwały </t>
    </r>
    <r>
      <rPr>
        <b/>
        <sz val="10"/>
        <rFont val="Arial"/>
        <family val="2"/>
      </rPr>
      <t>nr 265/LI/10</t>
    </r>
  </si>
  <si>
    <r>
      <t xml:space="preserve">Załącznik nr 11 do uchwały </t>
    </r>
    <r>
      <rPr>
        <b/>
        <sz val="10"/>
        <rFont val="Arial"/>
        <family val="2"/>
      </rPr>
      <t>nr 265/LI/10</t>
    </r>
  </si>
  <si>
    <r>
      <t xml:space="preserve">Rady Miejskiej </t>
    </r>
    <r>
      <rPr>
        <sz val="10"/>
        <rFont val="Arial"/>
        <family val="2"/>
      </rPr>
      <t xml:space="preserve">w Gostyninie </t>
    </r>
    <r>
      <rPr>
        <sz val="10"/>
        <rFont val="Arial"/>
        <family val="2"/>
      </rPr>
      <t xml:space="preserve">z dnia </t>
    </r>
    <r>
      <rPr>
        <b/>
        <sz val="10"/>
        <rFont val="Arial"/>
        <family val="2"/>
      </rPr>
      <t>28 września 2010 roku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</si>
</sst>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_ ;[Red]\-#,##0\ "/>
  </numFmts>
  <fonts count="67">
    <font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 CE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sz val="6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7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2"/>
    </font>
    <font>
      <b/>
      <sz val="7"/>
      <name val="Arial"/>
      <family val="2"/>
    </font>
    <font>
      <b/>
      <sz val="12"/>
      <name val="Arial CE"/>
      <family val="2"/>
    </font>
    <font>
      <sz val="10"/>
      <color indexed="10"/>
      <name val="Arial"/>
      <family val="2"/>
    </font>
    <font>
      <b/>
      <sz val="6"/>
      <name val="Arial CE"/>
      <family val="2"/>
    </font>
    <font>
      <sz val="5"/>
      <name val="Arial CE"/>
      <family val="2"/>
    </font>
    <font>
      <b/>
      <sz val="11"/>
      <name val="Arial"/>
      <family val="2"/>
    </font>
    <font>
      <sz val="14"/>
      <name val="Arial CE"/>
      <family val="2"/>
    </font>
    <font>
      <b/>
      <sz val="6"/>
      <name val="Arial"/>
      <family val="2"/>
    </font>
    <font>
      <sz val="9"/>
      <name val="Arial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top"/>
    </xf>
    <xf numFmtId="0" fontId="7" fillId="33" borderId="18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33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8" fillId="0" borderId="24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16" fillId="0" borderId="0" xfId="0" applyFont="1" applyAlignment="1">
      <alignment horizontal="right" vertical="top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3" fontId="7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16" xfId="0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10" fontId="4" fillId="0" borderId="12" xfId="0" applyNumberFormat="1" applyFont="1" applyFill="1" applyBorder="1" applyAlignment="1">
      <alignment/>
    </xf>
    <xf numFmtId="10" fontId="4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13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vertical="center"/>
    </xf>
    <xf numFmtId="0" fontId="24" fillId="33" borderId="12" xfId="0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0" fontId="0" fillId="35" borderId="12" xfId="0" applyFont="1" applyFill="1" applyBorder="1" applyAlignment="1">
      <alignment horizontal="center" vertical="center"/>
    </xf>
    <xf numFmtId="2" fontId="0" fillId="35" borderId="12" xfId="0" applyNumberFormat="1" applyFont="1" applyFill="1" applyBorder="1" applyAlignment="1">
      <alignment vertical="center" wrapText="1"/>
    </xf>
    <xf numFmtId="3" fontId="0" fillId="35" borderId="12" xfId="0" applyNumberFormat="1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0" fillId="35" borderId="12" xfId="0" applyFont="1" applyFill="1" applyBorder="1" applyAlignment="1">
      <alignment vertical="center" wrapText="1"/>
    </xf>
    <xf numFmtId="0" fontId="25" fillId="35" borderId="12" xfId="0" applyFont="1" applyFill="1" applyBorder="1" applyAlignment="1">
      <alignment vertical="center" wrapText="1"/>
    </xf>
    <xf numFmtId="0" fontId="0" fillId="35" borderId="0" xfId="0" applyFont="1" applyFill="1" applyAlignment="1">
      <alignment vertical="center"/>
    </xf>
    <xf numFmtId="0" fontId="8" fillId="34" borderId="12" xfId="0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vertical="center" wrapText="1"/>
    </xf>
    <xf numFmtId="3" fontId="0" fillId="35" borderId="11" xfId="0" applyNumberFormat="1" applyFont="1" applyFill="1" applyBorder="1" applyAlignment="1">
      <alignment vertical="center"/>
    </xf>
    <xf numFmtId="0" fontId="25" fillId="35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3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vertical="center" wrapText="1"/>
    </xf>
    <xf numFmtId="3" fontId="28" fillId="0" borderId="27" xfId="0" applyNumberFormat="1" applyFont="1" applyBorder="1" applyAlignment="1">
      <alignment vertical="center"/>
    </xf>
    <xf numFmtId="0" fontId="27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3" fontId="29" fillId="0" borderId="28" xfId="0" applyNumberFormat="1" applyFont="1" applyBorder="1" applyAlignment="1">
      <alignment vertical="center"/>
    </xf>
    <xf numFmtId="0" fontId="27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3" fontId="29" fillId="0" borderId="32" xfId="0" applyNumberFormat="1" applyFont="1" applyBorder="1" applyAlignment="1">
      <alignment vertical="center"/>
    </xf>
    <xf numFmtId="0" fontId="27" fillId="0" borderId="3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3" fontId="28" fillId="0" borderId="31" xfId="0" applyNumberFormat="1" applyFont="1" applyBorder="1" applyAlignment="1">
      <alignment vertical="center"/>
    </xf>
    <xf numFmtId="0" fontId="27" fillId="0" borderId="25" xfId="0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3" fontId="29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3" xfId="0" applyBorder="1" applyAlignment="1">
      <alignment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49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0" fillId="0" borderId="21" xfId="0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7" fillId="0" borderId="36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K1" sqref="K1:K2"/>
    </sheetView>
  </sheetViews>
  <sheetFormatPr defaultColWidth="9.140625" defaultRowHeight="12.75"/>
  <cols>
    <col min="1" max="1" width="5.7109375" style="0" customWidth="1"/>
    <col min="2" max="2" width="28.7109375" style="0" customWidth="1"/>
    <col min="3" max="11" width="11.7109375" style="0" customWidth="1"/>
  </cols>
  <sheetData>
    <row r="1" spans="2:11" ht="15" customHeight="1">
      <c r="B1" s="1"/>
      <c r="H1" s="18"/>
      <c r="K1" s="18" t="s">
        <v>325</v>
      </c>
    </row>
    <row r="2" spans="2:11" ht="15" customHeight="1">
      <c r="B2" s="1"/>
      <c r="H2" s="18"/>
      <c r="K2" s="18" t="s">
        <v>326</v>
      </c>
    </row>
    <row r="3" spans="2:11" ht="15" customHeight="1">
      <c r="B3" s="1"/>
      <c r="H3" s="15"/>
      <c r="K3" s="15" t="s">
        <v>30</v>
      </c>
    </row>
    <row r="4" spans="2:11" ht="11.25" customHeight="1">
      <c r="B4" s="1"/>
      <c r="H4" s="15"/>
      <c r="K4" s="15"/>
    </row>
    <row r="5" spans="1:2" ht="18" customHeight="1">
      <c r="A5" s="2" t="s">
        <v>25</v>
      </c>
      <c r="B5" s="1"/>
    </row>
    <row r="6" spans="3:5" ht="11.25" customHeight="1">
      <c r="C6" s="3"/>
      <c r="D6" s="3"/>
      <c r="E6" s="3"/>
    </row>
    <row r="7" spans="1:11" ht="12.75">
      <c r="A7" s="50"/>
      <c r="B7" s="51"/>
      <c r="C7" s="49"/>
      <c r="D7" s="48"/>
      <c r="E7" s="55"/>
      <c r="F7" s="47"/>
      <c r="G7" s="47"/>
      <c r="H7" s="48" t="s">
        <v>33</v>
      </c>
      <c r="I7" s="47"/>
      <c r="J7" s="47"/>
      <c r="K7" s="59"/>
    </row>
    <row r="8" spans="1:11" s="4" customFormat="1" ht="15" customHeight="1">
      <c r="A8" s="323"/>
      <c r="B8" s="323"/>
      <c r="C8" s="52"/>
      <c r="D8" s="53"/>
      <c r="E8" s="56"/>
      <c r="F8" s="45"/>
      <c r="G8" s="45"/>
      <c r="H8" s="45"/>
      <c r="I8" s="45" t="s">
        <v>35</v>
      </c>
      <c r="J8" s="45"/>
      <c r="K8" s="46"/>
    </row>
    <row r="9" spans="1:11" s="4" customFormat="1" ht="15" customHeight="1">
      <c r="A9" s="323"/>
      <c r="B9" s="323"/>
      <c r="C9" s="53"/>
      <c r="D9" s="53"/>
      <c r="E9" s="56"/>
      <c r="F9" s="58"/>
      <c r="G9" s="60" t="s">
        <v>6</v>
      </c>
      <c r="H9" s="46"/>
      <c r="I9" s="58"/>
      <c r="J9" s="60" t="s">
        <v>6</v>
      </c>
      <c r="K9" s="46"/>
    </row>
    <row r="10" spans="1:11" s="4" customFormat="1" ht="45.75" customHeight="1">
      <c r="A10" s="57" t="s">
        <v>4</v>
      </c>
      <c r="B10" s="57" t="s">
        <v>20</v>
      </c>
      <c r="C10" s="30"/>
      <c r="D10" s="54" t="s">
        <v>34</v>
      </c>
      <c r="E10" s="27"/>
      <c r="F10" s="5" t="s">
        <v>0</v>
      </c>
      <c r="G10" s="41" t="s">
        <v>8</v>
      </c>
      <c r="H10" s="42" t="s">
        <v>31</v>
      </c>
      <c r="I10" s="5" t="s">
        <v>1</v>
      </c>
      <c r="J10" s="41" t="s">
        <v>8</v>
      </c>
      <c r="K10" s="42" t="s">
        <v>31</v>
      </c>
    </row>
    <row r="11" spans="1:11" s="4" customFormat="1" ht="27" customHeight="1">
      <c r="A11" s="5"/>
      <c r="B11" s="6"/>
      <c r="C11" s="30" t="s">
        <v>27</v>
      </c>
      <c r="D11" s="17" t="s">
        <v>29</v>
      </c>
      <c r="E11" s="27" t="s">
        <v>28</v>
      </c>
      <c r="F11" s="6"/>
      <c r="G11" s="6"/>
      <c r="H11" s="43" t="s">
        <v>32</v>
      </c>
      <c r="I11" s="6"/>
      <c r="J11" s="6"/>
      <c r="K11" s="43" t="s">
        <v>32</v>
      </c>
    </row>
    <row r="12" spans="1:11" s="9" customFormat="1" ht="7.5" customHeight="1">
      <c r="A12" s="8">
        <v>1</v>
      </c>
      <c r="B12" s="8">
        <v>2</v>
      </c>
      <c r="C12" s="31"/>
      <c r="D12" s="33">
        <v>3</v>
      </c>
      <c r="E12" s="32"/>
      <c r="F12" s="8">
        <v>4</v>
      </c>
      <c r="G12" s="8">
        <v>5</v>
      </c>
      <c r="H12" s="8">
        <v>6</v>
      </c>
      <c r="I12" s="8">
        <v>7</v>
      </c>
      <c r="J12" s="8">
        <v>8</v>
      </c>
      <c r="K12" s="8">
        <v>9</v>
      </c>
    </row>
    <row r="13" spans="1:11" s="67" customFormat="1" ht="25.5">
      <c r="A13" s="289" t="s">
        <v>49</v>
      </c>
      <c r="B13" s="290" t="s">
        <v>50</v>
      </c>
      <c r="C13" s="291">
        <v>8205690</v>
      </c>
      <c r="D13" s="291">
        <f>SUM(D14:D15)</f>
        <v>-5046536</v>
      </c>
      <c r="E13" s="292">
        <f aca="true" t="shared" si="0" ref="E13:E19">SUM(C13:D13)</f>
        <v>3159154</v>
      </c>
      <c r="F13" s="291">
        <v>1011464</v>
      </c>
      <c r="G13" s="291">
        <v>0</v>
      </c>
      <c r="H13" s="291">
        <v>0</v>
      </c>
      <c r="I13" s="291">
        <v>2147690</v>
      </c>
      <c r="J13" s="293">
        <v>0</v>
      </c>
      <c r="K13" s="293">
        <v>0</v>
      </c>
    </row>
    <row r="14" spans="1:11" s="73" customFormat="1" ht="38.25">
      <c r="A14" s="91"/>
      <c r="B14" s="294" t="s">
        <v>158</v>
      </c>
      <c r="C14" s="70">
        <v>106000</v>
      </c>
      <c r="D14" s="295">
        <f>SUM(F14,I14)</f>
        <v>103464</v>
      </c>
      <c r="E14" s="296">
        <f t="shared" si="0"/>
        <v>209464</v>
      </c>
      <c r="F14" s="295">
        <v>103464</v>
      </c>
      <c r="G14" s="295">
        <v>0</v>
      </c>
      <c r="H14" s="295">
        <v>0</v>
      </c>
      <c r="I14" s="297">
        <v>0</v>
      </c>
      <c r="J14" s="298"/>
      <c r="K14" s="298"/>
    </row>
    <row r="15" spans="1:11" s="73" customFormat="1" ht="51">
      <c r="A15" s="89"/>
      <c r="B15" s="204" t="s">
        <v>53</v>
      </c>
      <c r="C15" s="70">
        <v>5770000</v>
      </c>
      <c r="D15" s="295">
        <f>SUM(F15,I15)</f>
        <v>-5150000</v>
      </c>
      <c r="E15" s="296">
        <f t="shared" si="0"/>
        <v>620000</v>
      </c>
      <c r="F15" s="295">
        <v>0</v>
      </c>
      <c r="G15" s="295">
        <v>0</v>
      </c>
      <c r="H15" s="295">
        <v>0</v>
      </c>
      <c r="I15" s="297">
        <v>-5150000</v>
      </c>
      <c r="J15" s="298"/>
      <c r="K15" s="298"/>
    </row>
    <row r="16" spans="1:11" s="67" customFormat="1" ht="12.75">
      <c r="A16" s="289" t="s">
        <v>153</v>
      </c>
      <c r="B16" s="290" t="s">
        <v>154</v>
      </c>
      <c r="C16" s="291">
        <v>166838</v>
      </c>
      <c r="D16" s="291">
        <f>SUM(D17:D17)</f>
        <v>584</v>
      </c>
      <c r="E16" s="292">
        <f t="shared" si="0"/>
        <v>167422</v>
      </c>
      <c r="F16" s="291">
        <v>167422</v>
      </c>
      <c r="G16" s="291">
        <v>136322</v>
      </c>
      <c r="H16" s="291">
        <v>0</v>
      </c>
      <c r="I16" s="291">
        <v>0</v>
      </c>
      <c r="J16" s="293">
        <v>0</v>
      </c>
      <c r="K16" s="293">
        <v>0</v>
      </c>
    </row>
    <row r="17" spans="1:11" s="73" customFormat="1" ht="63.75">
      <c r="A17" s="89"/>
      <c r="B17" s="69" t="s">
        <v>155</v>
      </c>
      <c r="C17" s="70">
        <v>135738</v>
      </c>
      <c r="D17" s="295">
        <f>SUM(F17,I17)</f>
        <v>584</v>
      </c>
      <c r="E17" s="296">
        <f t="shared" si="0"/>
        <v>136322</v>
      </c>
      <c r="F17" s="295">
        <v>584</v>
      </c>
      <c r="G17" s="295">
        <v>584</v>
      </c>
      <c r="H17" s="295">
        <v>0</v>
      </c>
      <c r="I17" s="297">
        <v>0</v>
      </c>
      <c r="J17" s="298"/>
      <c r="K17" s="298"/>
    </row>
    <row r="18" spans="1:11" s="67" customFormat="1" ht="76.5">
      <c r="A18" s="289" t="s">
        <v>52</v>
      </c>
      <c r="B18" s="299" t="s">
        <v>290</v>
      </c>
      <c r="C18" s="291">
        <v>22244766</v>
      </c>
      <c r="D18" s="291">
        <f>SUM(D19,D28,D30,D31,D29)</f>
        <v>-1331300</v>
      </c>
      <c r="E18" s="292">
        <f t="shared" si="0"/>
        <v>20913466</v>
      </c>
      <c r="F18" s="291">
        <v>20913466</v>
      </c>
      <c r="G18" s="291">
        <v>0</v>
      </c>
      <c r="H18" s="291">
        <v>0</v>
      </c>
      <c r="I18" s="291">
        <v>0</v>
      </c>
      <c r="J18" s="293">
        <v>0</v>
      </c>
      <c r="K18" s="293">
        <v>0</v>
      </c>
    </row>
    <row r="19" spans="1:11" s="73" customFormat="1" ht="51">
      <c r="A19" s="300"/>
      <c r="B19" s="301" t="s">
        <v>54</v>
      </c>
      <c r="C19" s="70">
        <v>109000</v>
      </c>
      <c r="D19" s="295">
        <f>SUM(F19,I19)</f>
        <v>-50000</v>
      </c>
      <c r="E19" s="296">
        <f t="shared" si="0"/>
        <v>59000</v>
      </c>
      <c r="F19" s="297">
        <v>-50000</v>
      </c>
      <c r="G19" s="295">
        <v>0</v>
      </c>
      <c r="H19" s="295">
        <v>0</v>
      </c>
      <c r="I19" s="295">
        <v>0</v>
      </c>
      <c r="J19" s="298"/>
      <c r="K19" s="298"/>
    </row>
    <row r="20" spans="1:11" s="280" customFormat="1" ht="13.5" customHeight="1">
      <c r="A20" s="324" t="s">
        <v>94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</row>
    <row r="21" spans="1:11" s="120" customFormat="1" ht="12.75">
      <c r="A21" s="125"/>
      <c r="B21" s="122"/>
      <c r="C21" s="123"/>
      <c r="D21" s="124"/>
      <c r="E21" s="16"/>
      <c r="F21" s="124"/>
      <c r="G21" s="124"/>
      <c r="H21" s="124"/>
      <c r="I21" s="124"/>
      <c r="J21" s="126"/>
      <c r="K21" s="126"/>
    </row>
    <row r="22" spans="1:11" ht="12.75">
      <c r="A22" s="50"/>
      <c r="B22" s="51"/>
      <c r="C22" s="49"/>
      <c r="D22" s="48"/>
      <c r="E22" s="55"/>
      <c r="F22" s="47"/>
      <c r="G22" s="47"/>
      <c r="H22" s="48" t="s">
        <v>33</v>
      </c>
      <c r="I22" s="47"/>
      <c r="J22" s="47"/>
      <c r="K22" s="59"/>
    </row>
    <row r="23" spans="1:11" s="4" customFormat="1" ht="15" customHeight="1">
      <c r="A23" s="323"/>
      <c r="B23" s="323"/>
      <c r="C23" s="52"/>
      <c r="D23" s="53"/>
      <c r="E23" s="56"/>
      <c r="F23" s="45"/>
      <c r="G23" s="45"/>
      <c r="H23" s="45"/>
      <c r="I23" s="45" t="s">
        <v>35</v>
      </c>
      <c r="J23" s="45"/>
      <c r="K23" s="46"/>
    </row>
    <row r="24" spans="1:11" s="4" customFormat="1" ht="15" customHeight="1">
      <c r="A24" s="323"/>
      <c r="B24" s="323"/>
      <c r="C24" s="53"/>
      <c r="D24" s="53"/>
      <c r="E24" s="56"/>
      <c r="F24" s="58"/>
      <c r="G24" s="60" t="s">
        <v>6</v>
      </c>
      <c r="H24" s="46"/>
      <c r="I24" s="58"/>
      <c r="J24" s="60" t="s">
        <v>6</v>
      </c>
      <c r="K24" s="46"/>
    </row>
    <row r="25" spans="1:11" s="4" customFormat="1" ht="45.75" customHeight="1">
      <c r="A25" s="57" t="s">
        <v>4</v>
      </c>
      <c r="B25" s="57" t="s">
        <v>20</v>
      </c>
      <c r="C25" s="30"/>
      <c r="D25" s="54" t="s">
        <v>34</v>
      </c>
      <c r="E25" s="27"/>
      <c r="F25" s="5" t="s">
        <v>0</v>
      </c>
      <c r="G25" s="41" t="s">
        <v>8</v>
      </c>
      <c r="H25" s="42" t="s">
        <v>31</v>
      </c>
      <c r="I25" s="5" t="s">
        <v>1</v>
      </c>
      <c r="J25" s="41" t="s">
        <v>8</v>
      </c>
      <c r="K25" s="42" t="s">
        <v>31</v>
      </c>
    </row>
    <row r="26" spans="1:11" s="4" customFormat="1" ht="27" customHeight="1">
      <c r="A26" s="5"/>
      <c r="B26" s="6"/>
      <c r="C26" s="30" t="s">
        <v>27</v>
      </c>
      <c r="D26" s="17" t="s">
        <v>29</v>
      </c>
      <c r="E26" s="27" t="s">
        <v>28</v>
      </c>
      <c r="F26" s="6"/>
      <c r="G26" s="6"/>
      <c r="H26" s="43" t="s">
        <v>32</v>
      </c>
      <c r="I26" s="6"/>
      <c r="J26" s="6"/>
      <c r="K26" s="43" t="s">
        <v>32</v>
      </c>
    </row>
    <row r="27" spans="1:11" s="9" customFormat="1" ht="7.5" customHeight="1">
      <c r="A27" s="8">
        <v>1</v>
      </c>
      <c r="B27" s="8">
        <v>2</v>
      </c>
      <c r="C27" s="31"/>
      <c r="D27" s="33">
        <v>3</v>
      </c>
      <c r="E27" s="32"/>
      <c r="F27" s="8">
        <v>4</v>
      </c>
      <c r="G27" s="8">
        <v>5</v>
      </c>
      <c r="H27" s="8">
        <v>6</v>
      </c>
      <c r="I27" s="8">
        <v>7</v>
      </c>
      <c r="J27" s="8">
        <v>8</v>
      </c>
      <c r="K27" s="8">
        <v>9</v>
      </c>
    </row>
    <row r="28" spans="1:11" s="11" customFormat="1" ht="12.75">
      <c r="A28" s="95"/>
      <c r="B28" s="96" t="s">
        <v>55</v>
      </c>
      <c r="C28" s="39">
        <v>900000</v>
      </c>
      <c r="D28" s="13">
        <f>SUM(F28,I28)</f>
        <v>-200000</v>
      </c>
      <c r="E28" s="74">
        <f aca="true" t="shared" si="1" ref="E28:E39">SUM(C28:D28)</f>
        <v>700000</v>
      </c>
      <c r="F28" s="13">
        <v>-200000</v>
      </c>
      <c r="G28" s="13">
        <v>0</v>
      </c>
      <c r="H28" s="13">
        <v>0</v>
      </c>
      <c r="I28" s="13">
        <v>0</v>
      </c>
      <c r="J28" s="75"/>
      <c r="K28" s="75"/>
    </row>
    <row r="29" spans="1:11" s="73" customFormat="1" ht="25.5">
      <c r="A29" s="91"/>
      <c r="B29" s="302" t="s">
        <v>324</v>
      </c>
      <c r="C29" s="70">
        <v>300000</v>
      </c>
      <c r="D29" s="295">
        <f>SUM(F29,I29)</f>
        <v>18700</v>
      </c>
      <c r="E29" s="296">
        <f>SUM(C29:D29)</f>
        <v>318700</v>
      </c>
      <c r="F29" s="295">
        <v>18700</v>
      </c>
      <c r="G29" s="295">
        <v>0</v>
      </c>
      <c r="H29" s="295">
        <v>0</v>
      </c>
      <c r="I29" s="295">
        <v>0</v>
      </c>
      <c r="J29" s="298"/>
      <c r="K29" s="298"/>
    </row>
    <row r="30" spans="1:11" s="73" customFormat="1" ht="25.5">
      <c r="A30" s="91"/>
      <c r="B30" s="301" t="s">
        <v>56</v>
      </c>
      <c r="C30" s="70">
        <v>9720108</v>
      </c>
      <c r="D30" s="295">
        <f>SUM(F30,I30)</f>
        <v>-1000000</v>
      </c>
      <c r="E30" s="296">
        <f t="shared" si="1"/>
        <v>8720108</v>
      </c>
      <c r="F30" s="295">
        <v>-1000000</v>
      </c>
      <c r="G30" s="295">
        <v>0</v>
      </c>
      <c r="H30" s="295">
        <v>0</v>
      </c>
      <c r="I30" s="295">
        <v>0</v>
      </c>
      <c r="J30" s="298"/>
      <c r="K30" s="298"/>
    </row>
    <row r="31" spans="1:11" s="73" customFormat="1" ht="25.5">
      <c r="A31" s="89"/>
      <c r="B31" s="301" t="s">
        <v>57</v>
      </c>
      <c r="C31" s="70">
        <v>240000</v>
      </c>
      <c r="D31" s="295">
        <f>SUM(F31,I31)</f>
        <v>-100000</v>
      </c>
      <c r="E31" s="296">
        <f t="shared" si="1"/>
        <v>140000</v>
      </c>
      <c r="F31" s="295">
        <v>-100000</v>
      </c>
      <c r="G31" s="295">
        <v>0</v>
      </c>
      <c r="H31" s="295">
        <v>0</v>
      </c>
      <c r="I31" s="295">
        <v>0</v>
      </c>
      <c r="J31" s="298"/>
      <c r="K31" s="298"/>
    </row>
    <row r="32" spans="1:11" s="67" customFormat="1" ht="16.5" customHeight="1">
      <c r="A32" s="289" t="s">
        <v>150</v>
      </c>
      <c r="B32" s="290" t="s">
        <v>151</v>
      </c>
      <c r="C32" s="291">
        <v>10497753</v>
      </c>
      <c r="D32" s="291">
        <f>SUM(D33:D33)</f>
        <v>-48062</v>
      </c>
      <c r="E32" s="292">
        <f t="shared" si="1"/>
        <v>10449691</v>
      </c>
      <c r="F32" s="291">
        <v>10449691</v>
      </c>
      <c r="G32" s="291">
        <v>0</v>
      </c>
      <c r="H32" s="291">
        <v>0</v>
      </c>
      <c r="I32" s="291">
        <v>0</v>
      </c>
      <c r="J32" s="293">
        <v>0</v>
      </c>
      <c r="K32" s="293">
        <v>0</v>
      </c>
    </row>
    <row r="33" spans="1:11" s="73" customFormat="1" ht="25.5">
      <c r="A33" s="185"/>
      <c r="B33" s="93" t="s">
        <v>152</v>
      </c>
      <c r="C33" s="70">
        <v>10497753</v>
      </c>
      <c r="D33" s="295">
        <f>SUM(F33,I33)</f>
        <v>-48062</v>
      </c>
      <c r="E33" s="296">
        <f t="shared" si="1"/>
        <v>10449691</v>
      </c>
      <c r="F33" s="295">
        <v>-48062</v>
      </c>
      <c r="G33" s="295">
        <v>0</v>
      </c>
      <c r="H33" s="295">
        <v>0</v>
      </c>
      <c r="I33" s="295">
        <v>0</v>
      </c>
      <c r="J33" s="298"/>
      <c r="K33" s="298"/>
    </row>
    <row r="34" spans="1:11" s="67" customFormat="1" ht="16.5" customHeight="1">
      <c r="A34" s="303" t="s">
        <v>36</v>
      </c>
      <c r="B34" s="290" t="s">
        <v>37</v>
      </c>
      <c r="C34" s="291">
        <v>5002000</v>
      </c>
      <c r="D34" s="291">
        <f>SUM(D35:D36)</f>
        <v>24694</v>
      </c>
      <c r="E34" s="292">
        <f t="shared" si="1"/>
        <v>5026694</v>
      </c>
      <c r="F34" s="291">
        <v>5026694</v>
      </c>
      <c r="G34" s="291">
        <v>4920880</v>
      </c>
      <c r="H34" s="291">
        <v>0</v>
      </c>
      <c r="I34" s="291">
        <v>0</v>
      </c>
      <c r="J34" s="293">
        <v>0</v>
      </c>
      <c r="K34" s="293">
        <v>0</v>
      </c>
    </row>
    <row r="35" spans="1:11" s="73" customFormat="1" ht="38.25">
      <c r="A35" s="185"/>
      <c r="B35" s="93" t="s">
        <v>51</v>
      </c>
      <c r="C35" s="70">
        <v>1496700</v>
      </c>
      <c r="D35" s="295">
        <f>SUM(F35,I35)</f>
        <v>8880</v>
      </c>
      <c r="E35" s="296">
        <f t="shared" si="1"/>
        <v>1505580</v>
      </c>
      <c r="F35" s="295">
        <v>8880</v>
      </c>
      <c r="G35" s="295">
        <v>8880</v>
      </c>
      <c r="H35" s="295">
        <v>0</v>
      </c>
      <c r="I35" s="295">
        <v>0</v>
      </c>
      <c r="J35" s="298"/>
      <c r="K35" s="298"/>
    </row>
    <row r="36" spans="1:11" s="73" customFormat="1" ht="51.75" customHeight="1">
      <c r="A36" s="89"/>
      <c r="B36" s="302" t="s">
        <v>251</v>
      </c>
      <c r="C36" s="70">
        <v>0</v>
      </c>
      <c r="D36" s="295">
        <f>SUM(F36,I36)</f>
        <v>15814</v>
      </c>
      <c r="E36" s="296">
        <f>SUM(C36:D36)</f>
        <v>15814</v>
      </c>
      <c r="F36" s="295">
        <v>15814</v>
      </c>
      <c r="G36" s="295">
        <v>0</v>
      </c>
      <c r="H36" s="295">
        <v>0</v>
      </c>
      <c r="I36" s="295">
        <v>0</v>
      </c>
      <c r="J36" s="298"/>
      <c r="K36" s="298"/>
    </row>
    <row r="37" spans="1:11" s="67" customFormat="1" ht="16.5" customHeight="1">
      <c r="A37" s="289" t="s">
        <v>291</v>
      </c>
      <c r="B37" s="290" t="s">
        <v>292</v>
      </c>
      <c r="C37" s="291">
        <v>27621</v>
      </c>
      <c r="D37" s="291">
        <f>SUM(D38:D38)</f>
        <v>333000</v>
      </c>
      <c r="E37" s="292">
        <f>SUM(C37:D37)</f>
        <v>360621</v>
      </c>
      <c r="F37" s="291">
        <v>27621</v>
      </c>
      <c r="G37" s="291">
        <v>0</v>
      </c>
      <c r="H37" s="291">
        <v>0</v>
      </c>
      <c r="I37" s="291">
        <v>333000</v>
      </c>
      <c r="J37" s="293">
        <v>333000</v>
      </c>
      <c r="K37" s="293">
        <v>0</v>
      </c>
    </row>
    <row r="38" spans="1:11" s="73" customFormat="1" ht="51">
      <c r="A38" s="185"/>
      <c r="B38" s="302" t="s">
        <v>293</v>
      </c>
      <c r="C38" s="70">
        <v>0</v>
      </c>
      <c r="D38" s="295">
        <f>SUM(F38,I38)</f>
        <v>333000</v>
      </c>
      <c r="E38" s="296">
        <f>SUM(C38:D38)</f>
        <v>333000</v>
      </c>
      <c r="F38" s="295">
        <v>0</v>
      </c>
      <c r="G38" s="295">
        <v>0</v>
      </c>
      <c r="H38" s="295">
        <v>0</v>
      </c>
      <c r="I38" s="295">
        <v>333000</v>
      </c>
      <c r="J38" s="297">
        <v>333000</v>
      </c>
      <c r="K38" s="298"/>
    </row>
    <row r="39" spans="1:11" s="307" customFormat="1" ht="19.5" customHeight="1">
      <c r="A39" s="321" t="s">
        <v>19</v>
      </c>
      <c r="B39" s="322"/>
      <c r="C39" s="304">
        <v>47969461</v>
      </c>
      <c r="D39" s="304">
        <f>SUM(D13,D18,D34,D32,D16,D37)</f>
        <v>-6067620</v>
      </c>
      <c r="E39" s="305">
        <f t="shared" si="1"/>
        <v>41901841</v>
      </c>
      <c r="F39" s="306">
        <v>39255701</v>
      </c>
      <c r="G39" s="306">
        <v>5432799</v>
      </c>
      <c r="H39" s="306">
        <v>143612</v>
      </c>
      <c r="I39" s="306">
        <v>2646140</v>
      </c>
      <c r="J39" s="306">
        <v>448450</v>
      </c>
      <c r="K39" s="306">
        <v>0</v>
      </c>
    </row>
    <row r="40" spans="2:9" ht="15.75">
      <c r="B40" s="11"/>
      <c r="E40" s="38"/>
      <c r="F40" s="38"/>
      <c r="I40" s="26" t="s">
        <v>3</v>
      </c>
    </row>
    <row r="41" spans="2:9" ht="13.5" customHeight="1">
      <c r="B41" s="11"/>
      <c r="E41" s="38"/>
      <c r="F41" s="38"/>
      <c r="I41" s="26"/>
    </row>
    <row r="42" spans="2:9" ht="15.75">
      <c r="B42" s="11"/>
      <c r="D42" s="38"/>
      <c r="E42" s="38"/>
      <c r="F42" s="38"/>
      <c r="I42" s="26" t="s">
        <v>5</v>
      </c>
    </row>
    <row r="43" spans="1:2" ht="12.75">
      <c r="A43" s="44"/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spans="2:11" ht="12.75">
      <c r="B48" s="11"/>
      <c r="E48" s="38"/>
      <c r="F48" s="38"/>
      <c r="G48" s="38"/>
      <c r="H48" s="38"/>
      <c r="I48" s="38"/>
      <c r="J48" s="38"/>
      <c r="K48" s="38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</sheetData>
  <sheetProtection/>
  <mergeCells count="6">
    <mergeCell ref="A39:B39"/>
    <mergeCell ref="A8:A9"/>
    <mergeCell ref="B8:B9"/>
    <mergeCell ref="A23:A24"/>
    <mergeCell ref="B23:B24"/>
    <mergeCell ref="A20:K20"/>
  </mergeCells>
  <printOptions/>
  <pageMargins left="0.52" right="0.42" top="0.64" bottom="0.5" header="0.6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1" sqref="G1:G2"/>
    </sheetView>
  </sheetViews>
  <sheetFormatPr defaultColWidth="9.140625" defaultRowHeight="12.75"/>
  <cols>
    <col min="1" max="1" width="4.00390625" style="11" customWidth="1"/>
    <col min="2" max="2" width="5.57421875" style="11" customWidth="1"/>
    <col min="3" max="3" width="9.28125" style="11" customWidth="1"/>
    <col min="4" max="4" width="41.57421875" style="11" customWidth="1"/>
    <col min="5" max="7" width="9.7109375" style="11" customWidth="1"/>
    <col min="8" max="16384" width="9.140625" style="11" customWidth="1"/>
  </cols>
  <sheetData>
    <row r="1" spans="5:7" ht="16.5" customHeight="1">
      <c r="E1" s="18"/>
      <c r="F1" s="18"/>
      <c r="G1" s="18" t="s">
        <v>335</v>
      </c>
    </row>
    <row r="2" spans="5:7" ht="16.5" customHeight="1">
      <c r="E2" s="15"/>
      <c r="F2" s="15"/>
      <c r="G2" s="18" t="s">
        <v>326</v>
      </c>
    </row>
    <row r="3" spans="5:7" ht="16.5" customHeight="1">
      <c r="E3" s="15"/>
      <c r="F3" s="15"/>
      <c r="G3" s="15" t="s">
        <v>30</v>
      </c>
    </row>
    <row r="4" spans="5:7" ht="16.5" customHeight="1">
      <c r="E4" s="15"/>
      <c r="F4" s="15"/>
      <c r="G4" s="15"/>
    </row>
    <row r="5" spans="1:7" ht="78" customHeight="1">
      <c r="A5" s="355" t="s">
        <v>322</v>
      </c>
      <c r="B5" s="355"/>
      <c r="C5" s="355"/>
      <c r="D5" s="355"/>
      <c r="E5" s="355"/>
      <c r="F5" s="338"/>
      <c r="G5" s="338"/>
    </row>
    <row r="6" spans="4:7" ht="19.5" customHeight="1">
      <c r="D6" s="245"/>
      <c r="E6" s="245"/>
      <c r="F6" s="245"/>
      <c r="G6" s="245"/>
    </row>
    <row r="7" spans="5:7" ht="19.5" customHeight="1">
      <c r="E7" s="246"/>
      <c r="F7" s="246"/>
      <c r="G7" s="246"/>
    </row>
    <row r="8" spans="1:7" ht="25.5">
      <c r="A8" s="243" t="s">
        <v>9</v>
      </c>
      <c r="B8" s="243" t="s">
        <v>4</v>
      </c>
      <c r="C8" s="243" t="s">
        <v>2</v>
      </c>
      <c r="D8" s="243" t="s">
        <v>314</v>
      </c>
      <c r="E8" s="176" t="s">
        <v>27</v>
      </c>
      <c r="F8" s="176" t="s">
        <v>29</v>
      </c>
      <c r="G8" s="176" t="s">
        <v>28</v>
      </c>
    </row>
    <row r="9" spans="1:7" ht="30" customHeight="1" thickBot="1">
      <c r="A9" s="247" t="s">
        <v>315</v>
      </c>
      <c r="B9" s="367" t="s">
        <v>316</v>
      </c>
      <c r="C9" s="368"/>
      <c r="D9" s="368"/>
      <c r="E9" s="369"/>
      <c r="F9" s="270"/>
      <c r="G9" s="271"/>
    </row>
    <row r="10" spans="1:7" s="10" customFormat="1" ht="63.75">
      <c r="A10" s="248" t="s">
        <v>10</v>
      </c>
      <c r="B10" s="248">
        <v>756</v>
      </c>
      <c r="C10" s="248"/>
      <c r="D10" s="249" t="s">
        <v>321</v>
      </c>
      <c r="E10" s="250">
        <f aca="true" t="shared" si="0" ref="E10:G11">SUM(E11)</f>
        <v>300000</v>
      </c>
      <c r="F10" s="250">
        <f t="shared" si="0"/>
        <v>18700</v>
      </c>
      <c r="G10" s="250">
        <f t="shared" si="0"/>
        <v>318700</v>
      </c>
    </row>
    <row r="11" spans="1:7" ht="38.25">
      <c r="A11" s="251"/>
      <c r="B11" s="252"/>
      <c r="C11" s="252">
        <v>75618</v>
      </c>
      <c r="D11" s="253" t="s">
        <v>317</v>
      </c>
      <c r="E11" s="254">
        <f t="shared" si="0"/>
        <v>300000</v>
      </c>
      <c r="F11" s="254">
        <f t="shared" si="0"/>
        <v>18700</v>
      </c>
      <c r="G11" s="254">
        <f t="shared" si="0"/>
        <v>318700</v>
      </c>
    </row>
    <row r="12" spans="1:7" ht="30" customHeight="1" thickBot="1">
      <c r="A12" s="255"/>
      <c r="B12" s="256"/>
      <c r="C12" s="256"/>
      <c r="D12" s="257" t="s">
        <v>318</v>
      </c>
      <c r="E12" s="258">
        <v>300000</v>
      </c>
      <c r="F12" s="258">
        <v>18700</v>
      </c>
      <c r="G12" s="258">
        <f>SUM(E12:F12)</f>
        <v>318700</v>
      </c>
    </row>
    <row r="13" spans="1:7" ht="30" customHeight="1" thickBot="1">
      <c r="A13" s="259" t="s">
        <v>319</v>
      </c>
      <c r="B13" s="370" t="s">
        <v>320</v>
      </c>
      <c r="C13" s="371"/>
      <c r="D13" s="371"/>
      <c r="E13" s="372"/>
      <c r="G13" s="272"/>
    </row>
    <row r="14" spans="1:7" ht="30" customHeight="1">
      <c r="A14" s="260" t="s">
        <v>11</v>
      </c>
      <c r="B14" s="261" t="s">
        <v>308</v>
      </c>
      <c r="C14" s="262"/>
      <c r="D14" s="263" t="s">
        <v>309</v>
      </c>
      <c r="E14" s="264">
        <f>SUM(E15)</f>
        <v>255461</v>
      </c>
      <c r="F14" s="264">
        <f>SUM(F15)</f>
        <v>23700</v>
      </c>
      <c r="G14" s="264">
        <f>SUM(G15)</f>
        <v>279161</v>
      </c>
    </row>
    <row r="15" spans="1:7" ht="30" customHeight="1">
      <c r="A15" s="265"/>
      <c r="B15" s="119"/>
      <c r="C15" s="266" t="s">
        <v>310</v>
      </c>
      <c r="D15" s="267" t="s">
        <v>311</v>
      </c>
      <c r="E15" s="268">
        <v>255461</v>
      </c>
      <c r="F15" s="268">
        <v>23700</v>
      </c>
      <c r="G15" s="268">
        <f>SUM(E15:F15)</f>
        <v>279161</v>
      </c>
    </row>
    <row r="17" ht="12.75">
      <c r="A17" s="269"/>
    </row>
    <row r="18" spans="1:5" ht="15">
      <c r="A18" s="202"/>
      <c r="E18" s="172" t="s">
        <v>3</v>
      </c>
    </row>
    <row r="19" ht="15">
      <c r="E19" s="172"/>
    </row>
    <row r="20" spans="1:5" ht="15">
      <c r="A20" s="202"/>
      <c r="E20" s="172" t="s">
        <v>5</v>
      </c>
    </row>
  </sheetData>
  <sheetProtection/>
  <mergeCells count="3">
    <mergeCell ref="B9:E9"/>
    <mergeCell ref="B13:E13"/>
    <mergeCell ref="A5:G5"/>
  </mergeCells>
  <printOptions/>
  <pageMargins left="0.7" right="0.63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4.00390625" style="11" customWidth="1"/>
    <col min="2" max="2" width="6.7109375" style="11" customWidth="1"/>
    <col min="3" max="3" width="9.140625" style="11" customWidth="1"/>
    <col min="4" max="4" width="31.00390625" style="11" customWidth="1"/>
    <col min="5" max="7" width="10.7109375" style="11" customWidth="1"/>
    <col min="8" max="16384" width="9.140625" style="11" customWidth="1"/>
  </cols>
  <sheetData>
    <row r="1" spans="5:7" ht="16.5" customHeight="1">
      <c r="E1" s="18"/>
      <c r="F1" s="18"/>
      <c r="G1" s="18" t="s">
        <v>336</v>
      </c>
    </row>
    <row r="2" spans="5:7" ht="16.5" customHeight="1">
      <c r="E2" s="15"/>
      <c r="F2" s="15"/>
      <c r="G2" s="18" t="s">
        <v>326</v>
      </c>
    </row>
    <row r="3" spans="5:7" ht="16.5" customHeight="1">
      <c r="E3" s="15"/>
      <c r="F3" s="15"/>
      <c r="G3" s="15" t="s">
        <v>30</v>
      </c>
    </row>
    <row r="4" spans="5:7" ht="16.5" customHeight="1">
      <c r="E4" s="15"/>
      <c r="F4" s="15"/>
      <c r="G4" s="15"/>
    </row>
    <row r="5" spans="5:7" ht="16.5" customHeight="1">
      <c r="E5" s="15"/>
      <c r="F5" s="15"/>
      <c r="G5" s="15"/>
    </row>
    <row r="6" spans="1:7" ht="78" customHeight="1">
      <c r="A6" s="355" t="s">
        <v>323</v>
      </c>
      <c r="B6" s="355"/>
      <c r="C6" s="355"/>
      <c r="D6" s="355"/>
      <c r="E6" s="355"/>
      <c r="F6" s="338"/>
      <c r="G6" s="338"/>
    </row>
    <row r="7" spans="5:7" ht="19.5" customHeight="1">
      <c r="E7" s="246"/>
      <c r="F7" s="246"/>
      <c r="G7" s="246"/>
    </row>
    <row r="8" spans="1:7" ht="25.5">
      <c r="A8" s="243" t="s">
        <v>9</v>
      </c>
      <c r="B8" s="243" t="s">
        <v>4</v>
      </c>
      <c r="C8" s="243" t="s">
        <v>2</v>
      </c>
      <c r="D8" s="243" t="s">
        <v>314</v>
      </c>
      <c r="E8" s="176" t="s">
        <v>27</v>
      </c>
      <c r="F8" s="176" t="s">
        <v>29</v>
      </c>
      <c r="G8" s="176" t="s">
        <v>28</v>
      </c>
    </row>
    <row r="9" spans="1:7" ht="30" customHeight="1">
      <c r="A9" s="260" t="s">
        <v>10</v>
      </c>
      <c r="B9" s="273" t="s">
        <v>308</v>
      </c>
      <c r="C9" s="274"/>
      <c r="D9" s="275" t="s">
        <v>309</v>
      </c>
      <c r="E9" s="276">
        <f>SUM(E10)</f>
        <v>81100</v>
      </c>
      <c r="F9" s="276">
        <f>SUM(F10)</f>
        <v>-5000</v>
      </c>
      <c r="G9" s="276">
        <f>SUM(G10)</f>
        <v>76100</v>
      </c>
    </row>
    <row r="10" spans="1:7" ht="30" customHeight="1">
      <c r="A10" s="265"/>
      <c r="B10" s="277"/>
      <c r="C10" s="266" t="s">
        <v>312</v>
      </c>
      <c r="D10" s="267" t="s">
        <v>313</v>
      </c>
      <c r="E10" s="278">
        <v>81100</v>
      </c>
      <c r="F10" s="278">
        <v>-5000</v>
      </c>
      <c r="G10" s="278">
        <f>SUM(E10:F10)</f>
        <v>76100</v>
      </c>
    </row>
    <row r="12" ht="12.75">
      <c r="A12" s="269"/>
    </row>
    <row r="13" spans="1:6" ht="15">
      <c r="A13" s="202"/>
      <c r="F13" s="172" t="s">
        <v>3</v>
      </c>
    </row>
    <row r="14" ht="15">
      <c r="F14" s="172"/>
    </row>
    <row r="15" spans="1:6" ht="15">
      <c r="A15" s="202"/>
      <c r="F15" s="172" t="s">
        <v>5</v>
      </c>
    </row>
  </sheetData>
  <sheetProtection/>
  <mergeCells count="1"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H1" sqref="H1:H2"/>
    </sheetView>
  </sheetViews>
  <sheetFormatPr defaultColWidth="9.140625" defaultRowHeight="12.75"/>
  <cols>
    <col min="1" max="1" width="5.57421875" style="0" customWidth="1"/>
    <col min="2" max="2" width="8.8515625" style="0" customWidth="1"/>
    <col min="3" max="3" width="33.57421875" style="0" customWidth="1"/>
    <col min="4" max="8" width="14.7109375" style="0" customWidth="1"/>
    <col min="9" max="9" width="10.140625" style="0" bestFit="1" customWidth="1"/>
  </cols>
  <sheetData>
    <row r="1" spans="3:8" ht="15" customHeight="1">
      <c r="C1" s="16"/>
      <c r="H1" s="18" t="s">
        <v>327</v>
      </c>
    </row>
    <row r="2" spans="3:8" ht="15" customHeight="1">
      <c r="C2" s="1"/>
      <c r="H2" s="18" t="s">
        <v>326</v>
      </c>
    </row>
    <row r="3" spans="3:8" ht="15" customHeight="1">
      <c r="C3" s="1"/>
      <c r="H3" s="15" t="s">
        <v>30</v>
      </c>
    </row>
    <row r="4" spans="3:8" ht="15" customHeight="1">
      <c r="C4" s="1"/>
      <c r="H4" s="15"/>
    </row>
    <row r="5" spans="1:5" ht="18">
      <c r="A5" s="2" t="s">
        <v>26</v>
      </c>
      <c r="E5" s="38"/>
    </row>
    <row r="6" spans="1:8" s="4" customFormat="1" ht="15" customHeight="1">
      <c r="A6" s="331" t="s">
        <v>4</v>
      </c>
      <c r="B6" s="331" t="s">
        <v>2</v>
      </c>
      <c r="C6" s="331" t="s">
        <v>21</v>
      </c>
      <c r="D6" s="332" t="s">
        <v>22</v>
      </c>
      <c r="E6" s="332"/>
      <c r="F6" s="332"/>
      <c r="G6" s="332"/>
      <c r="H6" s="333"/>
    </row>
    <row r="7" spans="1:8" s="4" customFormat="1" ht="15" customHeight="1">
      <c r="A7" s="323"/>
      <c r="B7" s="323"/>
      <c r="C7" s="323"/>
      <c r="D7" s="30"/>
      <c r="E7" s="35" t="s">
        <v>7</v>
      </c>
      <c r="F7" s="27"/>
      <c r="G7" s="326" t="s">
        <v>18</v>
      </c>
      <c r="H7" s="327"/>
    </row>
    <row r="8" spans="1:8" s="4" customFormat="1" ht="30" customHeight="1">
      <c r="A8" s="5"/>
      <c r="B8" s="5"/>
      <c r="C8" s="5"/>
      <c r="D8" s="27" t="s">
        <v>27</v>
      </c>
      <c r="E8" s="34" t="s">
        <v>29</v>
      </c>
      <c r="F8" s="27" t="s">
        <v>28</v>
      </c>
      <c r="G8" s="7" t="s">
        <v>0</v>
      </c>
      <c r="H8" s="36" t="s">
        <v>1</v>
      </c>
    </row>
    <row r="9" spans="1:8" s="9" customFormat="1" ht="7.5" customHeight="1">
      <c r="A9" s="8">
        <v>1</v>
      </c>
      <c r="B9" s="8">
        <v>2</v>
      </c>
      <c r="C9" s="8">
        <v>3</v>
      </c>
      <c r="D9" s="31"/>
      <c r="E9" s="33">
        <v>4</v>
      </c>
      <c r="F9" s="32"/>
      <c r="G9" s="8">
        <v>5</v>
      </c>
      <c r="H9" s="8">
        <v>6</v>
      </c>
    </row>
    <row r="10" spans="1:9" s="67" customFormat="1" ht="18" customHeight="1">
      <c r="A10" s="303" t="s">
        <v>49</v>
      </c>
      <c r="B10" s="64"/>
      <c r="C10" s="65" t="s">
        <v>50</v>
      </c>
      <c r="D10" s="291">
        <v>6856515</v>
      </c>
      <c r="E10" s="291">
        <f>SUM(E11:E11)</f>
        <v>103464</v>
      </c>
      <c r="F10" s="291">
        <f aca="true" t="shared" si="0" ref="F10:F38">SUM(D10:E10)</f>
        <v>6959979</v>
      </c>
      <c r="G10" s="308">
        <v>431754</v>
      </c>
      <c r="H10" s="308">
        <v>6528225</v>
      </c>
      <c r="I10" s="66"/>
    </row>
    <row r="11" spans="1:9" s="73" customFormat="1" ht="25.5">
      <c r="A11" s="91"/>
      <c r="B11" s="68" t="s">
        <v>168</v>
      </c>
      <c r="C11" s="69" t="s">
        <v>169</v>
      </c>
      <c r="D11" s="70">
        <v>549054</v>
      </c>
      <c r="E11" s="71">
        <f>SUM(G11:H11)</f>
        <v>103464</v>
      </c>
      <c r="F11" s="71">
        <f t="shared" si="0"/>
        <v>652518</v>
      </c>
      <c r="G11" s="71">
        <v>0</v>
      </c>
      <c r="H11" s="70">
        <v>103464</v>
      </c>
      <c r="I11" s="72"/>
    </row>
    <row r="12" spans="1:9" s="67" customFormat="1" ht="18" customHeight="1">
      <c r="A12" s="303" t="s">
        <v>153</v>
      </c>
      <c r="B12" s="64"/>
      <c r="C12" s="65" t="s">
        <v>154</v>
      </c>
      <c r="D12" s="291">
        <v>5425084</v>
      </c>
      <c r="E12" s="291">
        <f>SUM(E13:E13)</f>
        <v>584</v>
      </c>
      <c r="F12" s="291">
        <f t="shared" si="0"/>
        <v>5425668</v>
      </c>
      <c r="G12" s="308">
        <v>5230313</v>
      </c>
      <c r="H12" s="308">
        <v>195355</v>
      </c>
      <c r="I12" s="66"/>
    </row>
    <row r="13" spans="1:9" s="73" customFormat="1" ht="17.25" customHeight="1">
      <c r="A13" s="91"/>
      <c r="B13" s="68" t="s">
        <v>156</v>
      </c>
      <c r="C13" s="69" t="s">
        <v>157</v>
      </c>
      <c r="D13" s="70">
        <v>14329</v>
      </c>
      <c r="E13" s="71">
        <f>SUM(G13:H13)</f>
        <v>584</v>
      </c>
      <c r="F13" s="71">
        <f t="shared" si="0"/>
        <v>14913</v>
      </c>
      <c r="G13" s="71">
        <v>584</v>
      </c>
      <c r="H13" s="70">
        <v>0</v>
      </c>
      <c r="I13" s="72"/>
    </row>
    <row r="14" spans="1:9" s="67" customFormat="1" ht="18" customHeight="1">
      <c r="A14" s="303" t="s">
        <v>159</v>
      </c>
      <c r="B14" s="64"/>
      <c r="C14" s="65" t="s">
        <v>160</v>
      </c>
      <c r="D14" s="291">
        <v>15897518</v>
      </c>
      <c r="E14" s="291">
        <f>SUM(E15:E17)</f>
        <v>-48062</v>
      </c>
      <c r="F14" s="291">
        <f t="shared" si="0"/>
        <v>15849456</v>
      </c>
      <c r="G14" s="308">
        <v>14367556</v>
      </c>
      <c r="H14" s="308">
        <v>1481900</v>
      </c>
      <c r="I14" s="66"/>
    </row>
    <row r="15" spans="1:9" s="73" customFormat="1" ht="17.25" customHeight="1">
      <c r="A15" s="91"/>
      <c r="B15" s="68" t="s">
        <v>161</v>
      </c>
      <c r="C15" s="69" t="s">
        <v>162</v>
      </c>
      <c r="D15" s="70">
        <v>6104800</v>
      </c>
      <c r="E15" s="71">
        <f>SUM(G15:H15)</f>
        <v>-23600</v>
      </c>
      <c r="F15" s="71">
        <f t="shared" si="0"/>
        <v>6081200</v>
      </c>
      <c r="G15" s="71">
        <v>-23600</v>
      </c>
      <c r="H15" s="70">
        <v>0</v>
      </c>
      <c r="I15" s="72"/>
    </row>
    <row r="16" spans="1:9" s="73" customFormat="1" ht="17.25" customHeight="1">
      <c r="A16" s="91"/>
      <c r="B16" s="68" t="s">
        <v>163</v>
      </c>
      <c r="C16" s="69" t="s">
        <v>164</v>
      </c>
      <c r="D16" s="70">
        <v>4587518</v>
      </c>
      <c r="E16" s="71">
        <f>SUM(G16:H16)</f>
        <v>-19800</v>
      </c>
      <c r="F16" s="71">
        <f t="shared" si="0"/>
        <v>4567718</v>
      </c>
      <c r="G16" s="71">
        <v>-19800</v>
      </c>
      <c r="H16" s="70">
        <v>0</v>
      </c>
      <c r="I16" s="72"/>
    </row>
    <row r="17" spans="1:9" s="73" customFormat="1" ht="17.25" customHeight="1">
      <c r="A17" s="91"/>
      <c r="B17" s="68" t="s">
        <v>165</v>
      </c>
      <c r="C17" s="69" t="s">
        <v>166</v>
      </c>
      <c r="D17" s="70">
        <v>831700</v>
      </c>
      <c r="E17" s="71">
        <f>SUM(G17:H17)</f>
        <v>-4662</v>
      </c>
      <c r="F17" s="71">
        <f t="shared" si="0"/>
        <v>827038</v>
      </c>
      <c r="G17" s="71">
        <v>-4662</v>
      </c>
      <c r="H17" s="70">
        <v>0</v>
      </c>
      <c r="I17" s="72"/>
    </row>
    <row r="18" spans="1:9" s="67" customFormat="1" ht="18" customHeight="1">
      <c r="A18" s="303" t="s">
        <v>308</v>
      </c>
      <c r="B18" s="64"/>
      <c r="C18" s="65" t="s">
        <v>309</v>
      </c>
      <c r="D18" s="291">
        <v>536561</v>
      </c>
      <c r="E18" s="291">
        <f>SUM(E19:E20)</f>
        <v>18700</v>
      </c>
      <c r="F18" s="291">
        <f t="shared" si="0"/>
        <v>555261</v>
      </c>
      <c r="G18" s="308">
        <v>484700</v>
      </c>
      <c r="H18" s="308">
        <v>70561</v>
      </c>
      <c r="I18" s="66"/>
    </row>
    <row r="19" spans="1:9" s="73" customFormat="1" ht="17.25" customHeight="1">
      <c r="A19" s="91"/>
      <c r="B19" s="68" t="s">
        <v>312</v>
      </c>
      <c r="C19" s="69" t="s">
        <v>313</v>
      </c>
      <c r="D19" s="70">
        <v>81100</v>
      </c>
      <c r="E19" s="71">
        <f>SUM(G19:H19)</f>
        <v>-5000</v>
      </c>
      <c r="F19" s="71">
        <f t="shared" si="0"/>
        <v>76100</v>
      </c>
      <c r="G19" s="71">
        <v>-5000</v>
      </c>
      <c r="H19" s="70">
        <v>0</v>
      </c>
      <c r="I19" s="72"/>
    </row>
    <row r="20" spans="1:9" s="73" customFormat="1" ht="17.25" customHeight="1">
      <c r="A20" s="91"/>
      <c r="B20" s="68" t="s">
        <v>310</v>
      </c>
      <c r="C20" s="69" t="s">
        <v>311</v>
      </c>
      <c r="D20" s="70">
        <v>255461</v>
      </c>
      <c r="E20" s="71">
        <f>SUM(G20:H20)</f>
        <v>23700</v>
      </c>
      <c r="F20" s="71">
        <f t="shared" si="0"/>
        <v>279161</v>
      </c>
      <c r="G20" s="71">
        <v>23700</v>
      </c>
      <c r="H20" s="70">
        <v>0</v>
      </c>
      <c r="I20" s="72"/>
    </row>
    <row r="21" spans="1:9" s="67" customFormat="1" ht="18" customHeight="1">
      <c r="A21" s="303" t="s">
        <v>36</v>
      </c>
      <c r="B21" s="64"/>
      <c r="C21" s="65" t="s">
        <v>37</v>
      </c>
      <c r="D21" s="291">
        <v>6957951</v>
      </c>
      <c r="E21" s="291">
        <f>SUM(E22:E23)</f>
        <v>24694</v>
      </c>
      <c r="F21" s="291">
        <f t="shared" si="0"/>
        <v>6982645</v>
      </c>
      <c r="G21" s="308">
        <v>6977745</v>
      </c>
      <c r="H21" s="308">
        <v>4900</v>
      </c>
      <c r="I21" s="66"/>
    </row>
    <row r="22" spans="1:9" s="73" customFormat="1" ht="51">
      <c r="A22" s="91"/>
      <c r="B22" s="68" t="s">
        <v>240</v>
      </c>
      <c r="C22" s="69" t="s">
        <v>247</v>
      </c>
      <c r="D22" s="70">
        <v>3351000</v>
      </c>
      <c r="E22" s="71">
        <f>SUM(G22:H22)</f>
        <v>15814</v>
      </c>
      <c r="F22" s="71">
        <f t="shared" si="0"/>
        <v>3366814</v>
      </c>
      <c r="G22" s="71">
        <v>14414</v>
      </c>
      <c r="H22" s="70">
        <v>1400</v>
      </c>
      <c r="I22" s="72"/>
    </row>
    <row r="23" spans="1:9" s="73" customFormat="1" ht="17.25" customHeight="1">
      <c r="A23" s="91"/>
      <c r="B23" s="68" t="s">
        <v>38</v>
      </c>
      <c r="C23" s="69" t="s">
        <v>39</v>
      </c>
      <c r="D23" s="70">
        <v>913000</v>
      </c>
      <c r="E23" s="71">
        <f>SUM(G23:H23)</f>
        <v>8880</v>
      </c>
      <c r="F23" s="71">
        <f t="shared" si="0"/>
        <v>921880</v>
      </c>
      <c r="G23" s="71">
        <v>8880</v>
      </c>
      <c r="H23" s="70">
        <v>0</v>
      </c>
      <c r="I23" s="72"/>
    </row>
    <row r="24" spans="1:9" s="67" customFormat="1" ht="25.5">
      <c r="A24" s="303" t="s">
        <v>300</v>
      </c>
      <c r="B24" s="64"/>
      <c r="C24" s="65" t="s">
        <v>301</v>
      </c>
      <c r="D24" s="291">
        <v>1704016</v>
      </c>
      <c r="E24" s="291">
        <f>SUM(E25:E27)</f>
        <v>0</v>
      </c>
      <c r="F24" s="291">
        <f t="shared" si="0"/>
        <v>1704016</v>
      </c>
      <c r="G24" s="308">
        <v>1498616</v>
      </c>
      <c r="H24" s="308">
        <v>205400</v>
      </c>
      <c r="I24" s="66"/>
    </row>
    <row r="25" spans="1:9" s="73" customFormat="1" ht="17.25" customHeight="1">
      <c r="A25" s="91"/>
      <c r="B25" s="68" t="s">
        <v>302</v>
      </c>
      <c r="C25" s="69" t="s">
        <v>303</v>
      </c>
      <c r="D25" s="70">
        <v>332800</v>
      </c>
      <c r="E25" s="71">
        <f>SUM(G25:H25)</f>
        <v>60400</v>
      </c>
      <c r="F25" s="71">
        <f t="shared" si="0"/>
        <v>393200</v>
      </c>
      <c r="G25" s="71">
        <v>60400</v>
      </c>
      <c r="H25" s="70">
        <v>0</v>
      </c>
      <c r="I25" s="72"/>
    </row>
    <row r="26" spans="1:9" s="73" customFormat="1" ht="17.25" customHeight="1">
      <c r="A26" s="91"/>
      <c r="B26" s="68" t="s">
        <v>304</v>
      </c>
      <c r="C26" s="69" t="s">
        <v>305</v>
      </c>
      <c r="D26" s="70">
        <v>259216</v>
      </c>
      <c r="E26" s="71">
        <f>SUM(G26:H26)</f>
        <v>-41600</v>
      </c>
      <c r="F26" s="71">
        <f t="shared" si="0"/>
        <v>217616</v>
      </c>
      <c r="G26" s="71">
        <v>-41600</v>
      </c>
      <c r="H26" s="70">
        <v>0</v>
      </c>
      <c r="I26" s="72"/>
    </row>
    <row r="27" spans="1:9" s="73" customFormat="1" ht="17.25" customHeight="1">
      <c r="A27" s="89"/>
      <c r="B27" s="68" t="s">
        <v>306</v>
      </c>
      <c r="C27" s="69" t="s">
        <v>307</v>
      </c>
      <c r="D27" s="70">
        <v>416000</v>
      </c>
      <c r="E27" s="71">
        <f>SUM(G27:H27)</f>
        <v>-18800</v>
      </c>
      <c r="F27" s="71">
        <f t="shared" si="0"/>
        <v>397200</v>
      </c>
      <c r="G27" s="71">
        <v>-18800</v>
      </c>
      <c r="H27" s="70">
        <v>0</v>
      </c>
      <c r="I27" s="72"/>
    </row>
    <row r="28" spans="1:9" s="73" customFormat="1" ht="17.25" customHeight="1">
      <c r="A28" s="284"/>
      <c r="B28" s="284"/>
      <c r="C28" s="285"/>
      <c r="D28" s="286"/>
      <c r="E28" s="286"/>
      <c r="F28" s="286"/>
      <c r="G28" s="286"/>
      <c r="H28" s="286"/>
      <c r="I28" s="72"/>
    </row>
    <row r="29" spans="1:9" s="280" customFormat="1" ht="17.25" customHeight="1">
      <c r="A29" s="328" t="s">
        <v>94</v>
      </c>
      <c r="B29" s="329"/>
      <c r="C29" s="329"/>
      <c r="D29" s="329"/>
      <c r="E29" s="329"/>
      <c r="F29" s="329"/>
      <c r="G29" s="329"/>
      <c r="H29" s="329"/>
      <c r="I29" s="279"/>
    </row>
    <row r="30" spans="1:9" s="280" customFormat="1" ht="17.25" customHeight="1">
      <c r="A30" s="281"/>
      <c r="B30" s="281"/>
      <c r="C30" s="282"/>
      <c r="D30" s="283"/>
      <c r="E30" s="283"/>
      <c r="F30" s="283"/>
      <c r="G30" s="283"/>
      <c r="H30" s="283"/>
      <c r="I30" s="279"/>
    </row>
    <row r="31" spans="1:8" s="4" customFormat="1" ht="15" customHeight="1">
      <c r="A31" s="331" t="s">
        <v>4</v>
      </c>
      <c r="B31" s="331" t="s">
        <v>2</v>
      </c>
      <c r="C31" s="331" t="s">
        <v>21</v>
      </c>
      <c r="D31" s="332" t="s">
        <v>22</v>
      </c>
      <c r="E31" s="332"/>
      <c r="F31" s="332"/>
      <c r="G31" s="332"/>
      <c r="H31" s="333"/>
    </row>
    <row r="32" spans="1:8" s="4" customFormat="1" ht="15" customHeight="1">
      <c r="A32" s="323"/>
      <c r="B32" s="323"/>
      <c r="C32" s="323"/>
      <c r="D32" s="30"/>
      <c r="E32" s="35" t="s">
        <v>7</v>
      </c>
      <c r="F32" s="27"/>
      <c r="G32" s="326" t="s">
        <v>18</v>
      </c>
      <c r="H32" s="327"/>
    </row>
    <row r="33" spans="1:8" s="4" customFormat="1" ht="30" customHeight="1">
      <c r="A33" s="5"/>
      <c r="B33" s="5"/>
      <c r="C33" s="5"/>
      <c r="D33" s="27" t="s">
        <v>27</v>
      </c>
      <c r="E33" s="34" t="s">
        <v>29</v>
      </c>
      <c r="F33" s="27" t="s">
        <v>28</v>
      </c>
      <c r="G33" s="7" t="s">
        <v>0</v>
      </c>
      <c r="H33" s="36" t="s">
        <v>1</v>
      </c>
    </row>
    <row r="34" spans="1:8" s="9" customFormat="1" ht="7.5" customHeight="1">
      <c r="A34" s="8">
        <v>1</v>
      </c>
      <c r="B34" s="8">
        <v>2</v>
      </c>
      <c r="C34" s="8">
        <v>3</v>
      </c>
      <c r="D34" s="31"/>
      <c r="E34" s="33">
        <v>4</v>
      </c>
      <c r="F34" s="32"/>
      <c r="G34" s="8">
        <v>5</v>
      </c>
      <c r="H34" s="8">
        <v>6</v>
      </c>
    </row>
    <row r="35" spans="1:9" s="67" customFormat="1" ht="18" customHeight="1">
      <c r="A35" s="289" t="s">
        <v>291</v>
      </c>
      <c r="B35" s="309"/>
      <c r="C35" s="310" t="s">
        <v>292</v>
      </c>
      <c r="D35" s="311">
        <v>2240000</v>
      </c>
      <c r="E35" s="311">
        <f>SUM(E36:E37)</f>
        <v>333000</v>
      </c>
      <c r="F35" s="311">
        <f t="shared" si="0"/>
        <v>2573000</v>
      </c>
      <c r="G35" s="312">
        <v>1176000</v>
      </c>
      <c r="H35" s="312">
        <v>1397000</v>
      </c>
      <c r="I35" s="66"/>
    </row>
    <row r="36" spans="1:9" s="73" customFormat="1" ht="17.25" customHeight="1">
      <c r="A36" s="91"/>
      <c r="B36" s="68" t="s">
        <v>294</v>
      </c>
      <c r="C36" s="69" t="s">
        <v>295</v>
      </c>
      <c r="D36" s="70">
        <v>150000</v>
      </c>
      <c r="E36" s="71">
        <f>SUM(G36:H36)</f>
        <v>697000</v>
      </c>
      <c r="F36" s="71">
        <f t="shared" si="0"/>
        <v>847000</v>
      </c>
      <c r="G36" s="71">
        <v>0</v>
      </c>
      <c r="H36" s="70">
        <v>697000</v>
      </c>
      <c r="I36" s="72"/>
    </row>
    <row r="37" spans="1:9" s="73" customFormat="1" ht="17.25" customHeight="1">
      <c r="A37" s="91"/>
      <c r="B37" s="68" t="s">
        <v>296</v>
      </c>
      <c r="C37" s="69" t="s">
        <v>297</v>
      </c>
      <c r="D37" s="70">
        <v>1384000</v>
      </c>
      <c r="E37" s="71">
        <f>SUM(G37:H37)</f>
        <v>-364000</v>
      </c>
      <c r="F37" s="71">
        <f t="shared" si="0"/>
        <v>1020000</v>
      </c>
      <c r="G37" s="71">
        <v>0</v>
      </c>
      <c r="H37" s="70">
        <v>-364000</v>
      </c>
      <c r="I37" s="72"/>
    </row>
    <row r="38" spans="1:9" s="307" customFormat="1" ht="19.5" customHeight="1">
      <c r="A38" s="321" t="s">
        <v>23</v>
      </c>
      <c r="B38" s="330"/>
      <c r="C38" s="322"/>
      <c r="D38" s="304">
        <v>46895795</v>
      </c>
      <c r="E38" s="304">
        <f>SUM(E10,E12,E14,E21,E35,E24,E18)</f>
        <v>432380</v>
      </c>
      <c r="F38" s="304">
        <f t="shared" si="0"/>
        <v>47328175</v>
      </c>
      <c r="G38" s="304">
        <v>34614962</v>
      </c>
      <c r="H38" s="306">
        <v>12713213</v>
      </c>
      <c r="I38" s="313"/>
    </row>
    <row r="39" ht="11.25" customHeight="1">
      <c r="C39" s="11"/>
    </row>
    <row r="40" spans="1:7" ht="15.75">
      <c r="A40" s="92"/>
      <c r="C40" s="11"/>
      <c r="E40" s="38"/>
      <c r="G40" s="26" t="s">
        <v>3</v>
      </c>
    </row>
    <row r="41" spans="3:7" ht="15" customHeight="1">
      <c r="C41" s="11"/>
      <c r="E41" s="38"/>
      <c r="G41" s="26"/>
    </row>
    <row r="42" spans="3:7" ht="15.75">
      <c r="C42" s="11"/>
      <c r="E42" s="38"/>
      <c r="G42" s="26" t="s">
        <v>5</v>
      </c>
    </row>
    <row r="43" ht="12.75">
      <c r="C43" s="11"/>
    </row>
    <row r="44" spans="3:8" ht="12.75">
      <c r="C44" s="11"/>
      <c r="F44" s="38"/>
      <c r="G44" s="38"/>
      <c r="H44" s="38"/>
    </row>
    <row r="45" ht="12.75">
      <c r="C45" s="11"/>
    </row>
    <row r="46" ht="12.75">
      <c r="C46" s="11"/>
    </row>
    <row r="47" spans="3:8" ht="12.75">
      <c r="C47" s="11"/>
      <c r="F47" s="38"/>
      <c r="G47" s="38"/>
      <c r="H47" s="38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ht="12.75">
      <c r="C52" s="11"/>
    </row>
    <row r="53" ht="12.75">
      <c r="C53" s="11"/>
    </row>
    <row r="54" ht="12.75">
      <c r="C54" s="11"/>
    </row>
    <row r="55" ht="12.75">
      <c r="C55" s="11"/>
    </row>
    <row r="56" ht="12.75">
      <c r="C56" s="11"/>
    </row>
    <row r="57" ht="12.75">
      <c r="C57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</sheetData>
  <sheetProtection/>
  <mergeCells count="12">
    <mergeCell ref="C31:C32"/>
    <mergeCell ref="D31:H31"/>
    <mergeCell ref="G32:H32"/>
    <mergeCell ref="A29:H29"/>
    <mergeCell ref="A38:C38"/>
    <mergeCell ref="A6:A7"/>
    <mergeCell ref="B6:B7"/>
    <mergeCell ref="C6:C7"/>
    <mergeCell ref="D6:H6"/>
    <mergeCell ref="G7:H7"/>
    <mergeCell ref="A31:A32"/>
    <mergeCell ref="B31:B32"/>
  </mergeCells>
  <printOptions/>
  <pageMargins left="1.11" right="0.6299212598425197" top="0.8" bottom="0.35" header="0.75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37">
      <selection activeCell="N1" sqref="N1:N2"/>
    </sheetView>
  </sheetViews>
  <sheetFormatPr defaultColWidth="9.140625" defaultRowHeight="12.75"/>
  <cols>
    <col min="1" max="1" width="4.7109375" style="11" customWidth="1"/>
    <col min="2" max="2" width="7.28125" style="11" customWidth="1"/>
    <col min="3" max="3" width="24.8515625" style="11" customWidth="1"/>
    <col min="4" max="4" width="11.00390625" style="11" customWidth="1"/>
    <col min="5" max="5" width="10.140625" style="11" customWidth="1"/>
    <col min="6" max="8" width="11.00390625" style="11" customWidth="1"/>
    <col min="9" max="10" width="9.7109375" style="11" customWidth="1"/>
    <col min="11" max="11" width="9.8515625" style="0" bestFit="1" customWidth="1"/>
    <col min="15" max="15" width="10.140625" style="0" bestFit="1" customWidth="1"/>
  </cols>
  <sheetData>
    <row r="1" spans="1:14" ht="18">
      <c r="A1" s="14"/>
      <c r="B1" s="19"/>
      <c r="C1" s="19"/>
      <c r="D1" s="19"/>
      <c r="E1" s="19"/>
      <c r="F1" s="19"/>
      <c r="G1" s="19"/>
      <c r="H1" s="78"/>
      <c r="I1" s="79"/>
      <c r="J1" s="19"/>
      <c r="N1" s="18" t="s">
        <v>328</v>
      </c>
    </row>
    <row r="2" spans="1:14" ht="17.25" customHeight="1">
      <c r="A2" s="14"/>
      <c r="B2" s="19"/>
      <c r="C2" s="19"/>
      <c r="D2" s="19"/>
      <c r="E2" s="19"/>
      <c r="F2" s="19"/>
      <c r="G2" s="19"/>
      <c r="H2" s="19"/>
      <c r="I2" s="79"/>
      <c r="J2" s="19"/>
      <c r="N2" s="18" t="s">
        <v>326</v>
      </c>
    </row>
    <row r="3" spans="1:14" ht="17.25" customHeight="1">
      <c r="A3" s="14"/>
      <c r="B3" s="19"/>
      <c r="D3" s="19"/>
      <c r="E3" s="19"/>
      <c r="F3" s="178"/>
      <c r="G3" s="244"/>
      <c r="H3" s="19"/>
      <c r="I3" s="79"/>
      <c r="J3" s="19"/>
      <c r="N3" s="15" t="s">
        <v>30</v>
      </c>
    </row>
    <row r="4" spans="1:10" ht="18">
      <c r="A4" s="80" t="s">
        <v>40</v>
      </c>
      <c r="B4" s="20"/>
      <c r="C4" s="20"/>
      <c r="D4" s="20"/>
      <c r="E4" s="20"/>
      <c r="F4" s="20"/>
      <c r="I4" s="81"/>
      <c r="J4" s="82"/>
    </row>
    <row r="5" spans="1:10" ht="13.5" customHeight="1">
      <c r="A5" s="20"/>
      <c r="B5" s="20"/>
      <c r="C5" s="20"/>
      <c r="D5" s="20"/>
      <c r="E5" s="20"/>
      <c r="F5" s="20"/>
      <c r="G5" s="83"/>
      <c r="I5" s="79"/>
      <c r="J5" s="82"/>
    </row>
    <row r="6" spans="1:14" s="22" customFormat="1" ht="20.25" customHeight="1">
      <c r="A6" s="334" t="s">
        <v>4</v>
      </c>
      <c r="B6" s="334" t="s">
        <v>2</v>
      </c>
      <c r="C6" s="334" t="s">
        <v>21</v>
      </c>
      <c r="D6" s="21"/>
      <c r="E6" s="37" t="s">
        <v>7</v>
      </c>
      <c r="F6" s="29"/>
      <c r="G6" s="334" t="s">
        <v>41</v>
      </c>
      <c r="H6" s="339" t="s">
        <v>6</v>
      </c>
      <c r="I6" s="340"/>
      <c r="J6" s="334" t="s">
        <v>42</v>
      </c>
      <c r="K6" s="336" t="s">
        <v>43</v>
      </c>
      <c r="L6" s="334" t="s">
        <v>44</v>
      </c>
      <c r="M6" s="334" t="s">
        <v>45</v>
      </c>
      <c r="N6" s="334" t="s">
        <v>46</v>
      </c>
    </row>
    <row r="7" spans="1:14" s="22" customFormat="1" ht="86.25" customHeight="1">
      <c r="A7" s="335"/>
      <c r="B7" s="335"/>
      <c r="C7" s="335"/>
      <c r="D7" s="28" t="s">
        <v>27</v>
      </c>
      <c r="E7" s="28" t="s">
        <v>29</v>
      </c>
      <c r="F7" s="28" t="s">
        <v>28</v>
      </c>
      <c r="G7" s="335"/>
      <c r="H7" s="84" t="s">
        <v>47</v>
      </c>
      <c r="I7" s="85" t="s">
        <v>48</v>
      </c>
      <c r="J7" s="335"/>
      <c r="K7" s="337"/>
      <c r="L7" s="335"/>
      <c r="M7" s="335"/>
      <c r="N7" s="335"/>
    </row>
    <row r="8" spans="1:14" s="22" customFormat="1" ht="6" customHeight="1">
      <c r="A8" s="23">
        <v>1</v>
      </c>
      <c r="B8" s="23">
        <v>2</v>
      </c>
      <c r="C8" s="23">
        <v>3</v>
      </c>
      <c r="D8" s="86"/>
      <c r="E8" s="87">
        <v>4</v>
      </c>
      <c r="F8" s="88"/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</row>
    <row r="9" spans="1:14" s="67" customFormat="1" ht="25.5">
      <c r="A9" s="303" t="s">
        <v>153</v>
      </c>
      <c r="B9" s="64"/>
      <c r="C9" s="65" t="s">
        <v>154</v>
      </c>
      <c r="D9" s="77">
        <v>5229729</v>
      </c>
      <c r="E9" s="77">
        <f>SUM(E10:E10)</f>
        <v>584</v>
      </c>
      <c r="F9" s="77">
        <f aca="true" t="shared" si="0" ref="F9:F33">SUM(D9:E9)</f>
        <v>5230313</v>
      </c>
      <c r="G9" s="77">
        <f aca="true" t="shared" si="1" ref="G9:G33">SUM(H9:I9)</f>
        <v>5033113</v>
      </c>
      <c r="H9" s="77">
        <v>3859813</v>
      </c>
      <c r="I9" s="77">
        <v>1173300</v>
      </c>
      <c r="J9" s="77">
        <v>0</v>
      </c>
      <c r="K9" s="77">
        <v>197200</v>
      </c>
      <c r="L9" s="77">
        <v>0</v>
      </c>
      <c r="M9" s="77">
        <v>0</v>
      </c>
      <c r="N9" s="77">
        <v>0</v>
      </c>
    </row>
    <row r="10" spans="1:14" s="90" customFormat="1" ht="18" customHeight="1">
      <c r="A10" s="91"/>
      <c r="B10" s="68" t="s">
        <v>156</v>
      </c>
      <c r="C10" s="69" t="s">
        <v>157</v>
      </c>
      <c r="D10" s="76">
        <v>14329</v>
      </c>
      <c r="E10" s="76">
        <f>SUM(G10,J10:N10)</f>
        <v>584</v>
      </c>
      <c r="F10" s="76">
        <f t="shared" si="0"/>
        <v>14913</v>
      </c>
      <c r="G10" s="76">
        <f t="shared" si="1"/>
        <v>584</v>
      </c>
      <c r="H10" s="76">
        <v>584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</row>
    <row r="11" spans="1:14" s="67" customFormat="1" ht="18" customHeight="1">
      <c r="A11" s="63" t="s">
        <v>159</v>
      </c>
      <c r="B11" s="64"/>
      <c r="C11" s="65" t="s">
        <v>160</v>
      </c>
      <c r="D11" s="77">
        <v>14415618</v>
      </c>
      <c r="E11" s="77">
        <f>SUM(E12:E14)</f>
        <v>-48062</v>
      </c>
      <c r="F11" s="77">
        <f t="shared" si="0"/>
        <v>14367556</v>
      </c>
      <c r="G11" s="77">
        <f t="shared" si="1"/>
        <v>13175456</v>
      </c>
      <c r="H11" s="77">
        <v>10710438</v>
      </c>
      <c r="I11" s="77">
        <v>2465018</v>
      </c>
      <c r="J11" s="77">
        <v>1172200</v>
      </c>
      <c r="K11" s="77">
        <v>19900</v>
      </c>
      <c r="L11" s="77">
        <v>0</v>
      </c>
      <c r="M11" s="77">
        <v>0</v>
      </c>
      <c r="N11" s="77">
        <v>0</v>
      </c>
    </row>
    <row r="12" spans="1:14" s="90" customFormat="1" ht="18" customHeight="1">
      <c r="A12" s="91"/>
      <c r="B12" s="68" t="s">
        <v>161</v>
      </c>
      <c r="C12" s="69" t="s">
        <v>162</v>
      </c>
      <c r="D12" s="76">
        <v>5808900</v>
      </c>
      <c r="E12" s="76">
        <f>SUM(G12,J12:N12)</f>
        <v>-23600</v>
      </c>
      <c r="F12" s="76">
        <f t="shared" si="0"/>
        <v>5785300</v>
      </c>
      <c r="G12" s="76">
        <f t="shared" si="1"/>
        <v>-23600</v>
      </c>
      <c r="H12" s="76">
        <v>-23600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</row>
    <row r="13" spans="1:14" s="90" customFormat="1" ht="18" customHeight="1">
      <c r="A13" s="91"/>
      <c r="B13" s="68" t="s">
        <v>163</v>
      </c>
      <c r="C13" s="69" t="s">
        <v>164</v>
      </c>
      <c r="D13" s="76">
        <v>4587518</v>
      </c>
      <c r="E13" s="76">
        <f>SUM(G13,J13:N13)</f>
        <v>-19800</v>
      </c>
      <c r="F13" s="76">
        <f t="shared" si="0"/>
        <v>4567718</v>
      </c>
      <c r="G13" s="76">
        <f t="shared" si="1"/>
        <v>-19800</v>
      </c>
      <c r="H13" s="76">
        <v>-19800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</row>
    <row r="14" spans="1:14" s="90" customFormat="1" ht="18" customHeight="1">
      <c r="A14" s="89"/>
      <c r="B14" s="68" t="s">
        <v>167</v>
      </c>
      <c r="C14" s="69" t="s">
        <v>166</v>
      </c>
      <c r="D14" s="76">
        <v>831700</v>
      </c>
      <c r="E14" s="76">
        <f>SUM(G14,J14:N14)</f>
        <v>-4662</v>
      </c>
      <c r="F14" s="76">
        <f t="shared" si="0"/>
        <v>827038</v>
      </c>
      <c r="G14" s="76">
        <f t="shared" si="1"/>
        <v>-4662</v>
      </c>
      <c r="H14" s="76">
        <v>-4662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</row>
    <row r="15" spans="1:14" s="67" customFormat="1" ht="18" customHeight="1">
      <c r="A15" s="63" t="s">
        <v>308</v>
      </c>
      <c r="B15" s="64"/>
      <c r="C15" s="65" t="s">
        <v>309</v>
      </c>
      <c r="D15" s="77">
        <v>466000</v>
      </c>
      <c r="E15" s="77">
        <f>SUM(E16:E17)</f>
        <v>18700</v>
      </c>
      <c r="F15" s="77">
        <f>SUM(D15:E15)</f>
        <v>484700</v>
      </c>
      <c r="G15" s="77">
        <f>SUM(H15:I15)</f>
        <v>407200</v>
      </c>
      <c r="H15" s="77">
        <v>71300</v>
      </c>
      <c r="I15" s="77">
        <v>335900</v>
      </c>
      <c r="J15" s="77">
        <v>55000</v>
      </c>
      <c r="K15" s="77">
        <v>22500</v>
      </c>
      <c r="L15" s="77">
        <v>0</v>
      </c>
      <c r="M15" s="77">
        <v>0</v>
      </c>
      <c r="N15" s="77">
        <v>0</v>
      </c>
    </row>
    <row r="16" spans="1:14" s="90" customFormat="1" ht="18" customHeight="1">
      <c r="A16" s="91"/>
      <c r="B16" s="68" t="s">
        <v>312</v>
      </c>
      <c r="C16" s="69" t="s">
        <v>313</v>
      </c>
      <c r="D16" s="76">
        <v>81100</v>
      </c>
      <c r="E16" s="76">
        <f>SUM(G16,J16:N16)</f>
        <v>-5000</v>
      </c>
      <c r="F16" s="76">
        <f>SUM(D16:E16)</f>
        <v>76100</v>
      </c>
      <c r="G16" s="76">
        <f>SUM(H16:I16)</f>
        <v>-5000</v>
      </c>
      <c r="H16" s="76">
        <v>0</v>
      </c>
      <c r="I16" s="76">
        <v>-5000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</row>
    <row r="17" spans="1:14" s="90" customFormat="1" ht="18" customHeight="1">
      <c r="A17" s="89"/>
      <c r="B17" s="68" t="s">
        <v>310</v>
      </c>
      <c r="C17" s="69" t="s">
        <v>39</v>
      </c>
      <c r="D17" s="76">
        <v>184900</v>
      </c>
      <c r="E17" s="76">
        <f>SUM(G17,J17:N17)</f>
        <v>23700</v>
      </c>
      <c r="F17" s="76">
        <f>SUM(D17:E17)</f>
        <v>208600</v>
      </c>
      <c r="G17" s="76">
        <f>SUM(H17:I17)</f>
        <v>23700</v>
      </c>
      <c r="H17" s="76">
        <v>12000</v>
      </c>
      <c r="I17" s="76">
        <v>11700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</row>
    <row r="18" spans="1:14" s="67" customFormat="1" ht="18" customHeight="1">
      <c r="A18" s="63" t="s">
        <v>36</v>
      </c>
      <c r="B18" s="64"/>
      <c r="C18" s="65" t="s">
        <v>37</v>
      </c>
      <c r="D18" s="77">
        <v>6954451</v>
      </c>
      <c r="E18" s="77">
        <f>SUM(E19:E20)</f>
        <v>23294</v>
      </c>
      <c r="F18" s="77">
        <f t="shared" si="0"/>
        <v>6977745</v>
      </c>
      <c r="G18" s="77">
        <f t="shared" si="1"/>
        <v>1683045</v>
      </c>
      <c r="H18" s="77">
        <v>1008744</v>
      </c>
      <c r="I18" s="77">
        <v>674301</v>
      </c>
      <c r="J18" s="77">
        <v>0</v>
      </c>
      <c r="K18" s="77">
        <v>5294700</v>
      </c>
      <c r="L18" s="77">
        <v>0</v>
      </c>
      <c r="M18" s="77">
        <v>0</v>
      </c>
      <c r="N18" s="77">
        <v>0</v>
      </c>
    </row>
    <row r="19" spans="1:14" s="90" customFormat="1" ht="76.5">
      <c r="A19" s="91"/>
      <c r="B19" s="68" t="s">
        <v>240</v>
      </c>
      <c r="C19" s="69" t="s">
        <v>247</v>
      </c>
      <c r="D19" s="76">
        <v>3351000</v>
      </c>
      <c r="E19" s="76">
        <f>SUM(G19,J19:N19)</f>
        <v>14414</v>
      </c>
      <c r="F19" s="76">
        <f t="shared" si="0"/>
        <v>3365414</v>
      </c>
      <c r="G19" s="76">
        <f t="shared" si="1"/>
        <v>14414</v>
      </c>
      <c r="H19" s="76">
        <v>12414</v>
      </c>
      <c r="I19" s="76">
        <v>2000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s="90" customFormat="1" ht="18" customHeight="1">
      <c r="A20" s="89"/>
      <c r="B20" s="68" t="s">
        <v>38</v>
      </c>
      <c r="C20" s="69" t="s">
        <v>39</v>
      </c>
      <c r="D20" s="76">
        <v>909500</v>
      </c>
      <c r="E20" s="76">
        <f>SUM(G20,J20:N20)</f>
        <v>8880</v>
      </c>
      <c r="F20" s="76">
        <f t="shared" si="0"/>
        <v>918380</v>
      </c>
      <c r="G20" s="76">
        <f t="shared" si="1"/>
        <v>8880</v>
      </c>
      <c r="H20" s="76">
        <v>8880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</row>
    <row r="21" spans="1:14" s="288" customFormat="1" ht="18" customHeight="1">
      <c r="A21" s="281"/>
      <c r="B21" s="281"/>
      <c r="C21" s="282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</row>
    <row r="22" spans="1:14" s="288" customFormat="1" ht="18" customHeight="1">
      <c r="A22" s="328" t="s">
        <v>94</v>
      </c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</row>
    <row r="23" spans="1:14" s="288" customFormat="1" ht="18" customHeight="1">
      <c r="A23" s="281"/>
      <c r="B23" s="281"/>
      <c r="C23" s="282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</row>
    <row r="24" spans="1:14" s="22" customFormat="1" ht="20.25" customHeight="1">
      <c r="A24" s="334" t="s">
        <v>4</v>
      </c>
      <c r="B24" s="334" t="s">
        <v>2</v>
      </c>
      <c r="C24" s="334" t="s">
        <v>21</v>
      </c>
      <c r="D24" s="21"/>
      <c r="E24" s="37" t="s">
        <v>7</v>
      </c>
      <c r="F24" s="29"/>
      <c r="G24" s="334" t="s">
        <v>41</v>
      </c>
      <c r="H24" s="339" t="s">
        <v>6</v>
      </c>
      <c r="I24" s="340"/>
      <c r="J24" s="334" t="s">
        <v>42</v>
      </c>
      <c r="K24" s="336" t="s">
        <v>43</v>
      </c>
      <c r="L24" s="334" t="s">
        <v>44</v>
      </c>
      <c r="M24" s="334" t="s">
        <v>45</v>
      </c>
      <c r="N24" s="334" t="s">
        <v>46</v>
      </c>
    </row>
    <row r="25" spans="1:14" s="22" customFormat="1" ht="86.25" customHeight="1">
      <c r="A25" s="335"/>
      <c r="B25" s="335"/>
      <c r="C25" s="335"/>
      <c r="D25" s="28" t="s">
        <v>27</v>
      </c>
      <c r="E25" s="28" t="s">
        <v>29</v>
      </c>
      <c r="F25" s="28" t="s">
        <v>28</v>
      </c>
      <c r="G25" s="335"/>
      <c r="H25" s="84" t="s">
        <v>47</v>
      </c>
      <c r="I25" s="85" t="s">
        <v>48</v>
      </c>
      <c r="J25" s="335"/>
      <c r="K25" s="337"/>
      <c r="L25" s="335"/>
      <c r="M25" s="335"/>
      <c r="N25" s="335"/>
    </row>
    <row r="26" spans="1:14" s="22" customFormat="1" ht="6" customHeight="1">
      <c r="A26" s="23">
        <v>1</v>
      </c>
      <c r="B26" s="23">
        <v>2</v>
      </c>
      <c r="C26" s="23">
        <v>3</v>
      </c>
      <c r="D26" s="86"/>
      <c r="E26" s="87">
        <v>4</v>
      </c>
      <c r="F26" s="88"/>
      <c r="G26" s="23">
        <v>5</v>
      </c>
      <c r="H26" s="23">
        <v>6</v>
      </c>
      <c r="I26" s="23">
        <v>7</v>
      </c>
      <c r="J26" s="23">
        <v>8</v>
      </c>
      <c r="K26" s="23">
        <v>9</v>
      </c>
      <c r="L26" s="23">
        <v>10</v>
      </c>
      <c r="M26" s="23">
        <v>11</v>
      </c>
      <c r="N26" s="23">
        <v>12</v>
      </c>
    </row>
    <row r="27" spans="1:15" s="67" customFormat="1" ht="38.25">
      <c r="A27" s="314" t="s">
        <v>300</v>
      </c>
      <c r="B27" s="309"/>
      <c r="C27" s="310" t="s">
        <v>301</v>
      </c>
      <c r="D27" s="315">
        <v>1498616</v>
      </c>
      <c r="E27" s="315">
        <f>SUM(E28:E30)</f>
        <v>0</v>
      </c>
      <c r="F27" s="315">
        <f t="shared" si="0"/>
        <v>1498616</v>
      </c>
      <c r="G27" s="315">
        <f t="shared" si="1"/>
        <v>1494616</v>
      </c>
      <c r="H27" s="315">
        <v>333200</v>
      </c>
      <c r="I27" s="315">
        <v>1161416</v>
      </c>
      <c r="J27" s="315">
        <v>0</v>
      </c>
      <c r="K27" s="315">
        <v>4000</v>
      </c>
      <c r="L27" s="315">
        <v>0</v>
      </c>
      <c r="M27" s="315">
        <v>0</v>
      </c>
      <c r="N27" s="315">
        <v>0</v>
      </c>
      <c r="O27" s="66"/>
    </row>
    <row r="28" spans="1:14" s="90" customFormat="1" ht="18" customHeight="1">
      <c r="A28" s="91"/>
      <c r="B28" s="68" t="s">
        <v>302</v>
      </c>
      <c r="C28" s="69" t="s">
        <v>303</v>
      </c>
      <c r="D28" s="76">
        <v>332800</v>
      </c>
      <c r="E28" s="76">
        <f>SUM(G28,J28:N28)</f>
        <v>60400</v>
      </c>
      <c r="F28" s="76">
        <f t="shared" si="0"/>
        <v>393200</v>
      </c>
      <c r="G28" s="76">
        <f t="shared" si="1"/>
        <v>60400</v>
      </c>
      <c r="H28" s="76">
        <v>63400</v>
      </c>
      <c r="I28" s="76">
        <v>-3000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</row>
    <row r="29" spans="1:14" s="90" customFormat="1" ht="18" customHeight="1">
      <c r="A29" s="91"/>
      <c r="B29" s="68" t="s">
        <v>304</v>
      </c>
      <c r="C29" s="69" t="s">
        <v>305</v>
      </c>
      <c r="D29" s="76">
        <v>259216</v>
      </c>
      <c r="E29" s="76">
        <f>SUM(G29,J29:N29)</f>
        <v>-41600</v>
      </c>
      <c r="F29" s="76">
        <f>SUM(D29:E29)</f>
        <v>217616</v>
      </c>
      <c r="G29" s="76">
        <f>SUM(H29:I29)</f>
        <v>-41600</v>
      </c>
      <c r="H29" s="76">
        <v>12400</v>
      </c>
      <c r="I29" s="76">
        <v>-54000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</row>
    <row r="30" spans="1:14" s="90" customFormat="1" ht="18" customHeight="1">
      <c r="A30" s="89"/>
      <c r="B30" s="68" t="s">
        <v>306</v>
      </c>
      <c r="C30" s="69" t="s">
        <v>307</v>
      </c>
      <c r="D30" s="76">
        <v>310600</v>
      </c>
      <c r="E30" s="76">
        <f>SUM(G30,J30:N30)</f>
        <v>-18800</v>
      </c>
      <c r="F30" s="76">
        <f t="shared" si="0"/>
        <v>291800</v>
      </c>
      <c r="G30" s="76">
        <f t="shared" si="1"/>
        <v>-18800</v>
      </c>
      <c r="H30" s="76">
        <v>0</v>
      </c>
      <c r="I30" s="76">
        <v>-18800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14" s="67" customFormat="1" ht="25.5">
      <c r="A31" s="303" t="s">
        <v>291</v>
      </c>
      <c r="B31" s="64"/>
      <c r="C31" s="65" t="s">
        <v>292</v>
      </c>
      <c r="D31" s="77">
        <v>1176000</v>
      </c>
      <c r="E31" s="77">
        <f>SUM(E32:E32)</f>
        <v>0</v>
      </c>
      <c r="F31" s="77">
        <f>SUM(D31:E31)</f>
        <v>1176000</v>
      </c>
      <c r="G31" s="77">
        <f>SUM(H31:I31)</f>
        <v>156000</v>
      </c>
      <c r="H31" s="77">
        <v>69800</v>
      </c>
      <c r="I31" s="77">
        <v>86200</v>
      </c>
      <c r="J31" s="77">
        <v>1020000</v>
      </c>
      <c r="K31" s="77">
        <v>0</v>
      </c>
      <c r="L31" s="77">
        <v>0</v>
      </c>
      <c r="M31" s="77">
        <v>0</v>
      </c>
      <c r="N31" s="77">
        <v>0</v>
      </c>
    </row>
    <row r="32" spans="1:14" s="90" customFormat="1" ht="18" customHeight="1">
      <c r="A32" s="91"/>
      <c r="B32" s="68" t="s">
        <v>294</v>
      </c>
      <c r="C32" s="69" t="s">
        <v>295</v>
      </c>
      <c r="D32" s="76">
        <v>150000</v>
      </c>
      <c r="E32" s="76">
        <f>SUM(G32,J32:N32)</f>
        <v>0</v>
      </c>
      <c r="F32" s="76">
        <f>SUM(D32:E32)</f>
        <v>150000</v>
      </c>
      <c r="G32" s="76">
        <f>SUM(H32:I32)</f>
        <v>0</v>
      </c>
      <c r="H32" s="76">
        <v>18800</v>
      </c>
      <c r="I32" s="76">
        <v>-18800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</row>
    <row r="33" spans="1:15" s="317" customFormat="1" ht="21" customHeight="1">
      <c r="A33" s="341" t="s">
        <v>24</v>
      </c>
      <c r="B33" s="342"/>
      <c r="C33" s="343"/>
      <c r="D33" s="77">
        <v>34620446</v>
      </c>
      <c r="E33" s="77">
        <f>SUM(E18,E9,E11,E31,E15,E27)</f>
        <v>-5484</v>
      </c>
      <c r="F33" s="77">
        <f t="shared" si="0"/>
        <v>34614962</v>
      </c>
      <c r="G33" s="77">
        <f t="shared" si="1"/>
        <v>24025369</v>
      </c>
      <c r="H33" s="77">
        <v>16812075</v>
      </c>
      <c r="I33" s="77">
        <v>7213294</v>
      </c>
      <c r="J33" s="77">
        <v>3864900</v>
      </c>
      <c r="K33" s="77">
        <v>5765732</v>
      </c>
      <c r="L33" s="77">
        <v>160461</v>
      </c>
      <c r="M33" s="77">
        <v>32200</v>
      </c>
      <c r="N33" s="77">
        <v>766300</v>
      </c>
      <c r="O33" s="316"/>
    </row>
    <row r="34" spans="1:10" s="319" customFormat="1" ht="9.75" customHeight="1">
      <c r="A34" s="73"/>
      <c r="B34" s="73"/>
      <c r="C34" s="73"/>
      <c r="D34" s="73"/>
      <c r="E34" s="73"/>
      <c r="F34" s="73"/>
      <c r="G34" s="318"/>
      <c r="H34" s="73"/>
      <c r="I34" s="73"/>
      <c r="J34" s="73"/>
    </row>
    <row r="35" spans="4:12" ht="15.75">
      <c r="D35" s="12"/>
      <c r="E35" s="12"/>
      <c r="F35" s="12"/>
      <c r="G35" s="12"/>
      <c r="H35" s="12"/>
      <c r="L35" s="26" t="s">
        <v>3</v>
      </c>
    </row>
    <row r="36" spans="6:14" ht="12.75">
      <c r="F36" s="12"/>
      <c r="G36" s="12"/>
      <c r="H36" s="12"/>
      <c r="I36" s="12"/>
      <c r="J36" s="12"/>
      <c r="K36" s="12"/>
      <c r="L36" s="12"/>
      <c r="M36" s="12"/>
      <c r="N36" s="12"/>
    </row>
    <row r="37" ht="15.75">
      <c r="L37" s="26" t="s">
        <v>5</v>
      </c>
    </row>
    <row r="39" spans="7:9" ht="12.75">
      <c r="G39" s="12"/>
      <c r="I39" s="12"/>
    </row>
    <row r="40" ht="12.75">
      <c r="G40" s="12"/>
    </row>
    <row r="41" ht="12.75">
      <c r="G41" s="12"/>
    </row>
  </sheetData>
  <sheetProtection/>
  <mergeCells count="22">
    <mergeCell ref="A33:C33"/>
    <mergeCell ref="A6:A7"/>
    <mergeCell ref="B6:B7"/>
    <mergeCell ref="C6:C7"/>
    <mergeCell ref="G6:G7"/>
    <mergeCell ref="H6:I6"/>
    <mergeCell ref="J6:J7"/>
    <mergeCell ref="K6:K7"/>
    <mergeCell ref="L6:L7"/>
    <mergeCell ref="M6:M7"/>
    <mergeCell ref="N6:N7"/>
    <mergeCell ref="A24:A25"/>
    <mergeCell ref="B24:B25"/>
    <mergeCell ref="C24:C25"/>
    <mergeCell ref="G24:G25"/>
    <mergeCell ref="H24:I24"/>
    <mergeCell ref="J24:J25"/>
    <mergeCell ref="K24:K25"/>
    <mergeCell ref="L24:L25"/>
    <mergeCell ref="M24:M25"/>
    <mergeCell ref="N24:N25"/>
    <mergeCell ref="A22:N22"/>
  </mergeCells>
  <printOptions/>
  <pageMargins left="0.16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F1" sqref="F1:F2"/>
    </sheetView>
  </sheetViews>
  <sheetFormatPr defaultColWidth="9.140625" defaultRowHeight="12.75"/>
  <cols>
    <col min="1" max="1" width="4.7109375" style="11" bestFit="1" customWidth="1"/>
    <col min="2" max="2" width="42.140625" style="11" customWidth="1"/>
    <col min="3" max="3" width="7.8515625" style="11" customWidth="1"/>
    <col min="4" max="6" width="11.28125" style="11" customWidth="1"/>
    <col min="7" max="16384" width="9.140625" style="11" customWidth="1"/>
  </cols>
  <sheetData>
    <row r="1" spans="4:6" ht="16.5" customHeight="1">
      <c r="D1" s="18"/>
      <c r="E1" s="18"/>
      <c r="F1" s="18" t="s">
        <v>329</v>
      </c>
    </row>
    <row r="2" spans="4:6" ht="16.5" customHeight="1">
      <c r="D2" s="18"/>
      <c r="E2" s="18"/>
      <c r="F2" s="18" t="s">
        <v>326</v>
      </c>
    </row>
    <row r="3" spans="4:6" ht="16.5" customHeight="1">
      <c r="D3" s="15"/>
      <c r="E3" s="15"/>
      <c r="F3" s="15" t="s">
        <v>30</v>
      </c>
    </row>
    <row r="4" spans="4:6" ht="18" customHeight="1">
      <c r="D4" s="15"/>
      <c r="E4" s="15"/>
      <c r="F4" s="15"/>
    </row>
    <row r="5" spans="1:4" ht="18.75" customHeight="1">
      <c r="A5" s="349" t="s">
        <v>58</v>
      </c>
      <c r="B5" s="349"/>
      <c r="C5" s="349"/>
      <c r="D5" s="349"/>
    </row>
    <row r="6" spans="4:6" ht="12.75">
      <c r="D6" s="97"/>
      <c r="E6" s="97"/>
      <c r="F6" s="97"/>
    </row>
    <row r="7" spans="1:6" ht="15" customHeight="1">
      <c r="A7" s="350" t="s">
        <v>9</v>
      </c>
      <c r="B7" s="350" t="s">
        <v>59</v>
      </c>
      <c r="C7" s="344" t="s">
        <v>60</v>
      </c>
      <c r="D7" s="344" t="s">
        <v>27</v>
      </c>
      <c r="E7" s="344" t="s">
        <v>29</v>
      </c>
      <c r="F7" s="344" t="s">
        <v>28</v>
      </c>
    </row>
    <row r="8" spans="1:6" ht="13.5" customHeight="1">
      <c r="A8" s="350"/>
      <c r="B8" s="350"/>
      <c r="C8" s="350"/>
      <c r="D8" s="344"/>
      <c r="E8" s="344"/>
      <c r="F8" s="344"/>
    </row>
    <row r="9" spans="1:6" ht="3" customHeight="1" hidden="1">
      <c r="A9" s="350"/>
      <c r="B9" s="350"/>
      <c r="C9" s="350"/>
      <c r="D9" s="344"/>
      <c r="E9" s="344"/>
      <c r="F9" s="344"/>
    </row>
    <row r="10" spans="1:6" s="100" customFormat="1" ht="9.75" customHeight="1">
      <c r="A10" s="98">
        <v>1</v>
      </c>
      <c r="B10" s="98">
        <v>2</v>
      </c>
      <c r="C10" s="98">
        <v>3</v>
      </c>
      <c r="D10" s="99">
        <v>4</v>
      </c>
      <c r="E10" s="99">
        <v>5</v>
      </c>
      <c r="F10" s="99">
        <v>6</v>
      </c>
    </row>
    <row r="11" spans="1:7" s="104" customFormat="1" ht="18" customHeight="1">
      <c r="A11" s="101" t="s">
        <v>10</v>
      </c>
      <c r="B11" s="102" t="s">
        <v>61</v>
      </c>
      <c r="C11" s="101"/>
      <c r="D11" s="103">
        <f>SUM('Zał.1-doch.'!C39)</f>
        <v>47969461</v>
      </c>
      <c r="E11" s="306">
        <f>SUM('Zał.1-doch.'!D39)</f>
        <v>-6067620</v>
      </c>
      <c r="F11" s="306">
        <f>SUM(D11:E11)</f>
        <v>41901841</v>
      </c>
      <c r="G11" s="25"/>
    </row>
    <row r="12" spans="1:6" ht="18" customHeight="1">
      <c r="A12" s="101" t="s">
        <v>11</v>
      </c>
      <c r="B12" s="102" t="s">
        <v>62</v>
      </c>
      <c r="C12" s="101"/>
      <c r="D12" s="103">
        <f>SUM('Zał.2-wyd.'!D38)</f>
        <v>46895795</v>
      </c>
      <c r="E12" s="306">
        <f>SUM('Zał.2-wyd.'!E38)</f>
        <v>432380</v>
      </c>
      <c r="F12" s="306">
        <f>SUM(D12:E12)</f>
        <v>47328175</v>
      </c>
    </row>
    <row r="13" spans="1:6" ht="18" customHeight="1">
      <c r="A13" s="101" t="s">
        <v>12</v>
      </c>
      <c r="B13" s="102" t="s">
        <v>63</v>
      </c>
      <c r="C13" s="105"/>
      <c r="D13" s="103">
        <f>SUM(D11-D12)</f>
        <v>1073666</v>
      </c>
      <c r="E13" s="103">
        <f>SUM(E11-E12)</f>
        <v>-6500000</v>
      </c>
      <c r="F13" s="103">
        <f>SUM(F11-F12)</f>
        <v>-5426334</v>
      </c>
    </row>
    <row r="14" spans="1:6" ht="18" customHeight="1">
      <c r="A14" s="345" t="s">
        <v>64</v>
      </c>
      <c r="B14" s="346"/>
      <c r="C14" s="105"/>
      <c r="D14" s="103">
        <f>SUM(D15:D22)</f>
        <v>2610375</v>
      </c>
      <c r="E14" s="103">
        <f>SUM(E15:E22)</f>
        <v>6500000</v>
      </c>
      <c r="F14" s="103">
        <f>SUM(F15:F22)</f>
        <v>9110375</v>
      </c>
    </row>
    <row r="15" spans="1:6" ht="18" customHeight="1">
      <c r="A15" s="101" t="s">
        <v>10</v>
      </c>
      <c r="B15" s="106" t="s">
        <v>65</v>
      </c>
      <c r="C15" s="101" t="s">
        <v>66</v>
      </c>
      <c r="D15" s="107">
        <v>1400000</v>
      </c>
      <c r="E15" s="107">
        <v>6500000</v>
      </c>
      <c r="F15" s="107">
        <f>SUM(D15:E15)</f>
        <v>7900000</v>
      </c>
    </row>
    <row r="16" spans="1:8" ht="18" customHeight="1">
      <c r="A16" s="108" t="s">
        <v>11</v>
      </c>
      <c r="B16" s="105" t="s">
        <v>67</v>
      </c>
      <c r="C16" s="101" t="s">
        <v>66</v>
      </c>
      <c r="D16" s="109">
        <v>274000</v>
      </c>
      <c r="E16" s="109">
        <v>0</v>
      </c>
      <c r="F16" s="107">
        <f aca="true" t="shared" si="0" ref="F16:F22">SUM(D16:E16)</f>
        <v>274000</v>
      </c>
      <c r="H16" s="12"/>
    </row>
    <row r="17" spans="1:6" ht="38.25">
      <c r="A17" s="101" t="s">
        <v>12</v>
      </c>
      <c r="B17" s="110" t="s">
        <v>68</v>
      </c>
      <c r="C17" s="101" t="s">
        <v>69</v>
      </c>
      <c r="D17" s="107">
        <v>0</v>
      </c>
      <c r="E17" s="107">
        <v>0</v>
      </c>
      <c r="F17" s="107">
        <f t="shared" si="0"/>
        <v>0</v>
      </c>
    </row>
    <row r="18" spans="1:6" ht="18" customHeight="1">
      <c r="A18" s="108" t="s">
        <v>13</v>
      </c>
      <c r="B18" s="105" t="s">
        <v>70</v>
      </c>
      <c r="C18" s="101" t="s">
        <v>71</v>
      </c>
      <c r="D18" s="107">
        <v>0</v>
      </c>
      <c r="E18" s="107">
        <v>0</v>
      </c>
      <c r="F18" s="107">
        <f t="shared" si="0"/>
        <v>0</v>
      </c>
    </row>
    <row r="19" spans="1:6" ht="18" customHeight="1">
      <c r="A19" s="101" t="s">
        <v>14</v>
      </c>
      <c r="B19" s="105" t="s">
        <v>72</v>
      </c>
      <c r="C19" s="101" t="s">
        <v>73</v>
      </c>
      <c r="D19" s="107">
        <v>0</v>
      </c>
      <c r="E19" s="107">
        <v>0</v>
      </c>
      <c r="F19" s="107">
        <f t="shared" si="0"/>
        <v>0</v>
      </c>
    </row>
    <row r="20" spans="1:6" ht="18" customHeight="1">
      <c r="A20" s="108" t="s">
        <v>15</v>
      </c>
      <c r="B20" s="105" t="s">
        <v>74</v>
      </c>
      <c r="C20" s="101" t="s">
        <v>75</v>
      </c>
      <c r="D20" s="111">
        <v>0</v>
      </c>
      <c r="E20" s="111">
        <v>0</v>
      </c>
      <c r="F20" s="107">
        <f t="shared" si="0"/>
        <v>0</v>
      </c>
    </row>
    <row r="21" spans="1:6" ht="18" customHeight="1">
      <c r="A21" s="101" t="s">
        <v>16</v>
      </c>
      <c r="B21" s="105" t="s">
        <v>76</v>
      </c>
      <c r="C21" s="101" t="s">
        <v>77</v>
      </c>
      <c r="D21" s="112">
        <v>0</v>
      </c>
      <c r="E21" s="112">
        <v>0</v>
      </c>
      <c r="F21" s="107">
        <f t="shared" si="0"/>
        <v>0</v>
      </c>
    </row>
    <row r="22" spans="1:6" ht="18" customHeight="1">
      <c r="A22" s="101" t="s">
        <v>17</v>
      </c>
      <c r="B22" s="105" t="s">
        <v>78</v>
      </c>
      <c r="C22" s="101" t="s">
        <v>79</v>
      </c>
      <c r="D22" s="112">
        <v>936375</v>
      </c>
      <c r="E22" s="112">
        <v>0</v>
      </c>
      <c r="F22" s="107">
        <f t="shared" si="0"/>
        <v>936375</v>
      </c>
    </row>
    <row r="23" spans="1:9" ht="18" customHeight="1">
      <c r="A23" s="347" t="s">
        <v>80</v>
      </c>
      <c r="B23" s="348"/>
      <c r="C23" s="113"/>
      <c r="D23" s="114">
        <f>SUM(D24:D30)</f>
        <v>3684041</v>
      </c>
      <c r="E23" s="114">
        <f>SUM(E24:E30)</f>
        <v>0</v>
      </c>
      <c r="F23" s="114">
        <f>SUM(F24:F30)</f>
        <v>3684041</v>
      </c>
      <c r="I23" s="12"/>
    </row>
    <row r="24" spans="1:6" ht="18" customHeight="1">
      <c r="A24" s="101" t="s">
        <v>10</v>
      </c>
      <c r="B24" s="105" t="s">
        <v>81</v>
      </c>
      <c r="C24" s="101" t="s">
        <v>82</v>
      </c>
      <c r="D24" s="107">
        <v>2520049</v>
      </c>
      <c r="E24" s="107">
        <v>0</v>
      </c>
      <c r="F24" s="107">
        <f aca="true" t="shared" si="1" ref="F24:F30">SUM(D24:E24)</f>
        <v>2520049</v>
      </c>
    </row>
    <row r="25" spans="1:8" ht="18" customHeight="1">
      <c r="A25" s="108" t="s">
        <v>11</v>
      </c>
      <c r="B25" s="115" t="s">
        <v>83</v>
      </c>
      <c r="C25" s="108" t="s">
        <v>82</v>
      </c>
      <c r="D25" s="109">
        <v>1163992</v>
      </c>
      <c r="E25" s="109">
        <v>0</v>
      </c>
      <c r="F25" s="109">
        <f t="shared" si="1"/>
        <v>1163992</v>
      </c>
      <c r="H25" s="12"/>
    </row>
    <row r="26" spans="1:6" ht="38.25">
      <c r="A26" s="101" t="s">
        <v>12</v>
      </c>
      <c r="B26" s="116" t="s">
        <v>84</v>
      </c>
      <c r="C26" s="101" t="s">
        <v>85</v>
      </c>
      <c r="D26" s="112">
        <v>0</v>
      </c>
      <c r="E26" s="112">
        <v>0</v>
      </c>
      <c r="F26" s="107">
        <f t="shared" si="1"/>
        <v>0</v>
      </c>
    </row>
    <row r="27" spans="1:6" ht="18" customHeight="1">
      <c r="A27" s="108" t="s">
        <v>13</v>
      </c>
      <c r="B27" s="115" t="s">
        <v>86</v>
      </c>
      <c r="C27" s="108" t="s">
        <v>87</v>
      </c>
      <c r="D27" s="117">
        <v>0</v>
      </c>
      <c r="E27" s="117">
        <v>0</v>
      </c>
      <c r="F27" s="107">
        <f t="shared" si="1"/>
        <v>0</v>
      </c>
    </row>
    <row r="28" spans="1:6" ht="18" customHeight="1">
      <c r="A28" s="101" t="s">
        <v>14</v>
      </c>
      <c r="B28" s="105" t="s">
        <v>88</v>
      </c>
      <c r="C28" s="101" t="s">
        <v>89</v>
      </c>
      <c r="D28" s="112">
        <v>0</v>
      </c>
      <c r="E28" s="112">
        <v>0</v>
      </c>
      <c r="F28" s="107">
        <f t="shared" si="1"/>
        <v>0</v>
      </c>
    </row>
    <row r="29" spans="1:6" ht="18" customHeight="1">
      <c r="A29" s="113" t="s">
        <v>15</v>
      </c>
      <c r="B29" s="118" t="s">
        <v>90</v>
      </c>
      <c r="C29" s="113" t="s">
        <v>91</v>
      </c>
      <c r="D29" s="111">
        <v>0</v>
      </c>
      <c r="E29" s="111">
        <v>0</v>
      </c>
      <c r="F29" s="107">
        <f t="shared" si="1"/>
        <v>0</v>
      </c>
    </row>
    <row r="30" spans="1:6" ht="18" customHeight="1">
      <c r="A30" s="113" t="s">
        <v>16</v>
      </c>
      <c r="B30" s="118" t="s">
        <v>92</v>
      </c>
      <c r="C30" s="119" t="s">
        <v>93</v>
      </c>
      <c r="D30" s="39">
        <v>0</v>
      </c>
      <c r="E30" s="39">
        <v>0</v>
      </c>
      <c r="F30" s="107">
        <f t="shared" si="1"/>
        <v>0</v>
      </c>
    </row>
    <row r="31" spans="1:3" ht="12.75">
      <c r="A31" s="94"/>
      <c r="B31" s="120"/>
      <c r="C31" s="121"/>
    </row>
    <row r="32" ht="15.75">
      <c r="E32" s="26" t="s">
        <v>3</v>
      </c>
    </row>
    <row r="33" ht="15.75">
      <c r="E33" s="26"/>
    </row>
    <row r="34" ht="15.75">
      <c r="E34" s="26" t="s">
        <v>5</v>
      </c>
    </row>
  </sheetData>
  <sheetProtection/>
  <mergeCells count="9">
    <mergeCell ref="F7:F9"/>
    <mergeCell ref="A14:B14"/>
    <mergeCell ref="A23:B23"/>
    <mergeCell ref="A5:D5"/>
    <mergeCell ref="A7:A9"/>
    <mergeCell ref="B7:B9"/>
    <mergeCell ref="C7:C9"/>
    <mergeCell ref="D7:D9"/>
    <mergeCell ref="E7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140625" style="214" customWidth="1"/>
    <col min="2" max="2" width="40.00390625" style="214" customWidth="1"/>
    <col min="3" max="11" width="9.8515625" style="214" customWidth="1"/>
    <col min="12" max="16384" width="9.140625" style="214" customWidth="1"/>
  </cols>
  <sheetData>
    <row r="1" spans="1:11" s="173" customFormat="1" ht="15.75">
      <c r="A1" s="127" t="s">
        <v>95</v>
      </c>
      <c r="B1" s="128"/>
      <c r="C1" s="128"/>
      <c r="D1" s="129"/>
      <c r="E1" s="128"/>
      <c r="F1" s="128"/>
      <c r="G1" s="128"/>
      <c r="H1" s="128"/>
      <c r="I1" s="128"/>
      <c r="J1" s="128"/>
      <c r="K1" s="15" t="s">
        <v>330</v>
      </c>
    </row>
    <row r="2" spans="1:11" s="173" customFormat="1" ht="11.2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5" t="s">
        <v>337</v>
      </c>
    </row>
    <row r="3" spans="1:11" s="173" customFormat="1" ht="12.75">
      <c r="A3" s="130"/>
      <c r="B3" s="130"/>
      <c r="C3" s="130" t="s">
        <v>96</v>
      </c>
      <c r="D3" s="131"/>
      <c r="E3" s="132"/>
      <c r="F3" s="132"/>
      <c r="G3" s="133" t="s">
        <v>97</v>
      </c>
      <c r="H3" s="134"/>
      <c r="I3" s="132"/>
      <c r="J3" s="132"/>
      <c r="K3" s="135"/>
    </row>
    <row r="4" spans="1:11" s="173" customFormat="1" ht="12.75">
      <c r="A4" s="136" t="s">
        <v>9</v>
      </c>
      <c r="B4" s="136" t="s">
        <v>98</v>
      </c>
      <c r="C4" s="136" t="s">
        <v>99</v>
      </c>
      <c r="D4" s="136"/>
      <c r="E4" s="136"/>
      <c r="F4" s="136"/>
      <c r="G4" s="136"/>
      <c r="H4" s="136"/>
      <c r="I4" s="136"/>
      <c r="J4" s="136"/>
      <c r="K4" s="136"/>
    </row>
    <row r="5" spans="1:11" s="173" customFormat="1" ht="12.75">
      <c r="A5" s="136"/>
      <c r="B5" s="136"/>
      <c r="C5" s="136" t="s">
        <v>100</v>
      </c>
      <c r="D5" s="136" t="s">
        <v>101</v>
      </c>
      <c r="E5" s="136">
        <v>2010</v>
      </c>
      <c r="F5" s="136">
        <v>2011</v>
      </c>
      <c r="G5" s="136">
        <v>2012</v>
      </c>
      <c r="H5" s="136">
        <v>2013</v>
      </c>
      <c r="I5" s="136">
        <v>2014</v>
      </c>
      <c r="J5" s="136">
        <v>2015</v>
      </c>
      <c r="K5" s="136">
        <v>2016</v>
      </c>
    </row>
    <row r="6" spans="1:11" s="174" customFormat="1" ht="7.5" customHeight="1">
      <c r="A6" s="137">
        <v>1</v>
      </c>
      <c r="B6" s="137">
        <v>2</v>
      </c>
      <c r="C6" s="137">
        <v>3</v>
      </c>
      <c r="D6" s="137"/>
      <c r="E6" s="137">
        <v>4</v>
      </c>
      <c r="F6" s="137">
        <v>5</v>
      </c>
      <c r="G6" s="137">
        <v>6</v>
      </c>
      <c r="H6" s="137">
        <v>7</v>
      </c>
      <c r="I6" s="137">
        <v>8</v>
      </c>
      <c r="J6" s="137">
        <v>9</v>
      </c>
      <c r="K6" s="137">
        <v>6</v>
      </c>
    </row>
    <row r="7" spans="1:11" s="373" customFormat="1" ht="12.75" customHeight="1">
      <c r="A7" s="138" t="s">
        <v>10</v>
      </c>
      <c r="B7" s="139" t="s">
        <v>102</v>
      </c>
      <c r="C7" s="140">
        <f>SUM(C9,C14,C20)</f>
        <v>23990870</v>
      </c>
      <c r="D7" s="140">
        <f>SUM(D9,D14,D20)</f>
        <v>0</v>
      </c>
      <c r="E7" s="140">
        <f aca="true" t="shared" si="0" ref="E7:J7">SUM(E9,E14,E20)</f>
        <v>28445729</v>
      </c>
      <c r="F7" s="140">
        <f t="shared" si="0"/>
        <v>24761688</v>
      </c>
      <c r="G7" s="140">
        <f t="shared" si="0"/>
        <v>19893808</v>
      </c>
      <c r="H7" s="140">
        <f t="shared" si="0"/>
        <v>14852684</v>
      </c>
      <c r="I7" s="140">
        <f t="shared" si="0"/>
        <v>9838655</v>
      </c>
      <c r="J7" s="140">
        <f t="shared" si="0"/>
        <v>5497326</v>
      </c>
      <c r="K7" s="140">
        <f>SUM(K9,K14,K20)</f>
        <v>2073997</v>
      </c>
    </row>
    <row r="8" spans="1:11" s="373" customFormat="1" ht="12.75" customHeight="1">
      <c r="A8" s="141" t="s">
        <v>103</v>
      </c>
      <c r="B8" s="142" t="s">
        <v>104</v>
      </c>
      <c r="C8" s="143"/>
      <c r="D8" s="143"/>
      <c r="E8" s="143"/>
      <c r="F8" s="143"/>
      <c r="G8" s="143"/>
      <c r="H8" s="143"/>
      <c r="I8" s="143"/>
      <c r="J8" s="143"/>
      <c r="K8" s="143"/>
    </row>
    <row r="9" spans="1:11" s="373" customFormat="1" ht="12.75" customHeight="1">
      <c r="A9" s="144"/>
      <c r="B9" s="145" t="s">
        <v>105</v>
      </c>
      <c r="C9" s="146">
        <f aca="true" t="shared" si="1" ref="C9:J9">SUM(C10:C12)</f>
        <v>14522345</v>
      </c>
      <c r="D9" s="146">
        <f t="shared" si="1"/>
        <v>0</v>
      </c>
      <c r="E9" s="146">
        <f t="shared" si="1"/>
        <v>20271729</v>
      </c>
      <c r="F9" s="146">
        <f t="shared" si="1"/>
        <v>24761688</v>
      </c>
      <c r="G9" s="146">
        <f t="shared" si="1"/>
        <v>19893808</v>
      </c>
      <c r="H9" s="146">
        <f t="shared" si="1"/>
        <v>14852684</v>
      </c>
      <c r="I9" s="146">
        <f t="shared" si="1"/>
        <v>9838655</v>
      </c>
      <c r="J9" s="146">
        <f t="shared" si="1"/>
        <v>5497326</v>
      </c>
      <c r="K9" s="146">
        <f>SUM(K10:K12)</f>
        <v>2073997</v>
      </c>
    </row>
    <row r="10" spans="1:11" s="173" customFormat="1" ht="12.75" customHeight="1">
      <c r="A10" s="147" t="s">
        <v>106</v>
      </c>
      <c r="B10" s="148" t="s">
        <v>107</v>
      </c>
      <c r="C10" s="149">
        <v>3938507</v>
      </c>
      <c r="D10" s="149">
        <v>0</v>
      </c>
      <c r="E10" s="149">
        <f>C10+C15-C27</f>
        <v>2829415</v>
      </c>
      <c r="F10" s="149">
        <f aca="true" t="shared" si="2" ref="F10:K10">SUM(E10+E15-E27)</f>
        <v>1939423</v>
      </c>
      <c r="G10" s="149">
        <f t="shared" si="2"/>
        <v>783162</v>
      </c>
      <c r="H10" s="149">
        <f t="shared" si="2"/>
        <v>72700</v>
      </c>
      <c r="I10" s="149">
        <f t="shared" si="2"/>
        <v>0</v>
      </c>
      <c r="J10" s="149">
        <f t="shared" si="2"/>
        <v>0</v>
      </c>
      <c r="K10" s="149">
        <f t="shared" si="2"/>
        <v>0</v>
      </c>
    </row>
    <row r="11" spans="1:11" s="173" customFormat="1" ht="12.75" customHeight="1">
      <c r="A11" s="150" t="s">
        <v>108</v>
      </c>
      <c r="B11" s="151" t="s">
        <v>109</v>
      </c>
      <c r="C11" s="152">
        <v>10583838</v>
      </c>
      <c r="D11" s="152">
        <v>0</v>
      </c>
      <c r="E11" s="152">
        <f>C11+C16-C28</f>
        <v>17442314</v>
      </c>
      <c r="F11" s="152">
        <f aca="true" t="shared" si="3" ref="F11:K11">E11+E16-E28</f>
        <v>22822265</v>
      </c>
      <c r="G11" s="152">
        <f t="shared" si="3"/>
        <v>19110646</v>
      </c>
      <c r="H11" s="152">
        <f t="shared" si="3"/>
        <v>14779984</v>
      </c>
      <c r="I11" s="152">
        <f t="shared" si="3"/>
        <v>9838655</v>
      </c>
      <c r="J11" s="152">
        <f t="shared" si="3"/>
        <v>5497326</v>
      </c>
      <c r="K11" s="152">
        <f t="shared" si="3"/>
        <v>2073997</v>
      </c>
    </row>
    <row r="12" spans="1:11" s="173" customFormat="1" ht="12.75" customHeight="1">
      <c r="A12" s="136" t="s">
        <v>110</v>
      </c>
      <c r="B12" s="153" t="s">
        <v>111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</row>
    <row r="13" spans="1:11" s="173" customFormat="1" ht="12.75" customHeight="1">
      <c r="A13" s="141" t="s">
        <v>112</v>
      </c>
      <c r="B13" s="142" t="s">
        <v>113</v>
      </c>
      <c r="C13" s="155"/>
      <c r="D13" s="155"/>
      <c r="E13" s="155"/>
      <c r="F13" s="155"/>
      <c r="G13" s="155"/>
      <c r="H13" s="155"/>
      <c r="I13" s="155"/>
      <c r="J13" s="155"/>
      <c r="K13" s="155"/>
    </row>
    <row r="14" spans="1:11" s="373" customFormat="1" ht="12.75" customHeight="1">
      <c r="A14" s="144"/>
      <c r="B14" s="145" t="s">
        <v>114</v>
      </c>
      <c r="C14" s="146">
        <f>SUM(C15,C16,C18)</f>
        <v>9468525</v>
      </c>
      <c r="D14" s="146">
        <f>SUM(D15,D16,D18)</f>
        <v>0</v>
      </c>
      <c r="E14" s="146">
        <f aca="true" t="shared" si="4" ref="E14:K14">SUM(E15,E16,E18)</f>
        <v>8174000</v>
      </c>
      <c r="F14" s="146">
        <f t="shared" si="4"/>
        <v>0</v>
      </c>
      <c r="G14" s="146">
        <f t="shared" si="4"/>
        <v>0</v>
      </c>
      <c r="H14" s="146">
        <f t="shared" si="4"/>
        <v>0</v>
      </c>
      <c r="I14" s="146">
        <f t="shared" si="4"/>
        <v>0</v>
      </c>
      <c r="J14" s="146">
        <f t="shared" si="4"/>
        <v>0</v>
      </c>
      <c r="K14" s="146">
        <f t="shared" si="4"/>
        <v>0</v>
      </c>
    </row>
    <row r="15" spans="1:11" s="173" customFormat="1" ht="12.75" customHeight="1">
      <c r="A15" s="147" t="s">
        <v>106</v>
      </c>
      <c r="B15" s="148" t="s">
        <v>115</v>
      </c>
      <c r="C15" s="149">
        <v>0</v>
      </c>
      <c r="D15" s="149">
        <v>0</v>
      </c>
      <c r="E15" s="149">
        <v>274000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</row>
    <row r="16" spans="1:11" s="173" customFormat="1" ht="12.75" customHeight="1">
      <c r="A16" s="150" t="s">
        <v>108</v>
      </c>
      <c r="B16" s="151" t="s">
        <v>116</v>
      </c>
      <c r="C16" s="152">
        <v>9468525</v>
      </c>
      <c r="D16" s="152">
        <v>0</v>
      </c>
      <c r="E16" s="152">
        <v>7900000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</row>
    <row r="17" spans="1:11" s="173" customFormat="1" ht="12.75" customHeight="1">
      <c r="A17" s="156"/>
      <c r="B17" s="157" t="s">
        <v>117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</row>
    <row r="18" spans="1:11" s="173" customFormat="1" ht="12.75" customHeight="1">
      <c r="A18" s="159" t="s">
        <v>110</v>
      </c>
      <c r="B18" s="160" t="s">
        <v>118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61">
        <v>0</v>
      </c>
    </row>
    <row r="19" spans="1:11" s="173" customFormat="1" ht="12.75" customHeight="1">
      <c r="A19" s="141" t="s">
        <v>119</v>
      </c>
      <c r="B19" s="142" t="s">
        <v>120</v>
      </c>
      <c r="C19" s="155"/>
      <c r="D19" s="155"/>
      <c r="E19" s="155"/>
      <c r="F19" s="155"/>
      <c r="G19" s="155"/>
      <c r="H19" s="155"/>
      <c r="I19" s="155"/>
      <c r="J19" s="155"/>
      <c r="K19" s="155"/>
    </row>
    <row r="20" spans="1:11" s="373" customFormat="1" ht="12.75" customHeight="1">
      <c r="A20" s="144"/>
      <c r="B20" s="145" t="s">
        <v>121</v>
      </c>
      <c r="C20" s="146">
        <f>SUM(C21:C22)</f>
        <v>0</v>
      </c>
      <c r="D20" s="146">
        <f>SUM(D21:D22)</f>
        <v>0</v>
      </c>
      <c r="E20" s="146">
        <f aca="true" t="shared" si="5" ref="E20:J20">SUM(E21:E22)</f>
        <v>0</v>
      </c>
      <c r="F20" s="146">
        <f t="shared" si="5"/>
        <v>0</v>
      </c>
      <c r="G20" s="146">
        <f t="shared" si="5"/>
        <v>0</v>
      </c>
      <c r="H20" s="146">
        <f t="shared" si="5"/>
        <v>0</v>
      </c>
      <c r="I20" s="146">
        <f t="shared" si="5"/>
        <v>0</v>
      </c>
      <c r="J20" s="146">
        <f t="shared" si="5"/>
        <v>0</v>
      </c>
      <c r="K20" s="146">
        <f>SUM(K21:K22)</f>
        <v>0</v>
      </c>
    </row>
    <row r="21" spans="1:11" s="173" customFormat="1" ht="12.75" customHeight="1">
      <c r="A21" s="147" t="s">
        <v>106</v>
      </c>
      <c r="B21" s="148" t="s">
        <v>122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</row>
    <row r="22" spans="1:11" s="173" customFormat="1" ht="12.75" customHeight="1">
      <c r="A22" s="136" t="s">
        <v>108</v>
      </c>
      <c r="B22" s="153" t="s">
        <v>123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</row>
    <row r="23" spans="1:11" s="373" customFormat="1" ht="12.75" customHeight="1">
      <c r="A23" s="138" t="s">
        <v>11</v>
      </c>
      <c r="B23" s="139" t="s">
        <v>124</v>
      </c>
      <c r="C23" s="140">
        <f aca="true" t="shared" si="6" ref="C23:K23">SUM(C25,C32,C33)</f>
        <v>4230435</v>
      </c>
      <c r="D23" s="140">
        <f t="shared" si="6"/>
        <v>0</v>
      </c>
      <c r="E23" s="140">
        <f t="shared" si="6"/>
        <v>4482541</v>
      </c>
      <c r="F23" s="140">
        <f t="shared" si="6"/>
        <v>5830200</v>
      </c>
      <c r="G23" s="140">
        <f t="shared" si="6"/>
        <v>5792644</v>
      </c>
      <c r="H23" s="140">
        <f t="shared" si="6"/>
        <v>5651779</v>
      </c>
      <c r="I23" s="140">
        <f t="shared" si="6"/>
        <v>4767579</v>
      </c>
      <c r="J23" s="140">
        <f t="shared" si="6"/>
        <v>3667549</v>
      </c>
      <c r="K23" s="140">
        <f t="shared" si="6"/>
        <v>2183797</v>
      </c>
    </row>
    <row r="24" spans="1:11" s="373" customFormat="1" ht="12.75" customHeight="1">
      <c r="A24" s="141" t="s">
        <v>125</v>
      </c>
      <c r="B24" s="142" t="s">
        <v>126</v>
      </c>
      <c r="C24" s="143"/>
      <c r="D24" s="143"/>
      <c r="E24" s="143"/>
      <c r="F24" s="143"/>
      <c r="G24" s="143"/>
      <c r="H24" s="143"/>
      <c r="I24" s="143"/>
      <c r="J24" s="143"/>
      <c r="K24" s="143"/>
    </row>
    <row r="25" spans="1:11" s="373" customFormat="1" ht="12.75" customHeight="1">
      <c r="A25" s="144"/>
      <c r="B25" s="145" t="s">
        <v>127</v>
      </c>
      <c r="C25" s="146">
        <f aca="true" t="shared" si="7" ref="C25:K25">SUM(C27,C29,C30,C28)</f>
        <v>3719141</v>
      </c>
      <c r="D25" s="146">
        <f t="shared" si="7"/>
        <v>0</v>
      </c>
      <c r="E25" s="146">
        <f t="shared" si="7"/>
        <v>3716241</v>
      </c>
      <c r="F25" s="146">
        <f t="shared" si="7"/>
        <v>4900080</v>
      </c>
      <c r="G25" s="146">
        <f t="shared" si="7"/>
        <v>5073324</v>
      </c>
      <c r="H25" s="146">
        <f t="shared" si="7"/>
        <v>5046229</v>
      </c>
      <c r="I25" s="146">
        <f t="shared" si="7"/>
        <v>4373529</v>
      </c>
      <c r="J25" s="146">
        <f t="shared" si="7"/>
        <v>3455529</v>
      </c>
      <c r="K25" s="146">
        <f t="shared" si="7"/>
        <v>2106197</v>
      </c>
    </row>
    <row r="26" spans="1:11" s="241" customFormat="1" ht="12.75" customHeight="1">
      <c r="A26" s="147" t="s">
        <v>106</v>
      </c>
      <c r="B26" s="148" t="s">
        <v>128</v>
      </c>
      <c r="C26" s="149">
        <f>SUM(C27:C28)</f>
        <v>3719141</v>
      </c>
      <c r="D26" s="149">
        <v>0</v>
      </c>
      <c r="E26" s="149">
        <f>SUM(E27:E28)</f>
        <v>3684041</v>
      </c>
      <c r="F26" s="149">
        <f aca="true" t="shared" si="8" ref="F26:K26">SUM(F27:F28)</f>
        <v>4867880</v>
      </c>
      <c r="G26" s="149">
        <f t="shared" si="8"/>
        <v>5041124</v>
      </c>
      <c r="H26" s="149">
        <f t="shared" si="8"/>
        <v>5014029</v>
      </c>
      <c r="I26" s="149">
        <f t="shared" si="8"/>
        <v>4341329</v>
      </c>
      <c r="J26" s="149">
        <f t="shared" si="8"/>
        <v>3423329</v>
      </c>
      <c r="K26" s="149">
        <f t="shared" si="8"/>
        <v>2073997</v>
      </c>
    </row>
    <row r="27" spans="1:11" s="173" customFormat="1" ht="12.75" customHeight="1">
      <c r="A27" s="159"/>
      <c r="B27" s="151" t="s">
        <v>129</v>
      </c>
      <c r="C27" s="152">
        <v>1109092</v>
      </c>
      <c r="D27" s="152">
        <v>0</v>
      </c>
      <c r="E27" s="152">
        <v>1163992</v>
      </c>
      <c r="F27" s="152">
        <v>1156261</v>
      </c>
      <c r="G27" s="152">
        <v>710462</v>
      </c>
      <c r="H27" s="152">
        <v>72700</v>
      </c>
      <c r="I27" s="152">
        <v>0</v>
      </c>
      <c r="J27" s="152">
        <v>0</v>
      </c>
      <c r="K27" s="152">
        <v>0</v>
      </c>
    </row>
    <row r="28" spans="1:11" s="173" customFormat="1" ht="12.75" customHeight="1">
      <c r="A28" s="150"/>
      <c r="B28" s="151" t="s">
        <v>130</v>
      </c>
      <c r="C28" s="152">
        <v>2610049</v>
      </c>
      <c r="D28" s="152">
        <v>0</v>
      </c>
      <c r="E28" s="152">
        <v>2520049</v>
      </c>
      <c r="F28" s="152">
        <v>3711619</v>
      </c>
      <c r="G28" s="152">
        <v>4330662</v>
      </c>
      <c r="H28" s="152">
        <v>4941329</v>
      </c>
      <c r="I28" s="152">
        <v>4341329</v>
      </c>
      <c r="J28" s="152">
        <v>3423329</v>
      </c>
      <c r="K28" s="152">
        <v>2073997</v>
      </c>
    </row>
    <row r="29" spans="1:11" s="173" customFormat="1" ht="12.75" customHeight="1">
      <c r="A29" s="156" t="s">
        <v>108</v>
      </c>
      <c r="B29" s="157" t="s">
        <v>131</v>
      </c>
      <c r="C29" s="158">
        <v>0</v>
      </c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</row>
    <row r="30" spans="1:11" s="173" customFormat="1" ht="12.75" customHeight="1">
      <c r="A30" s="136" t="s">
        <v>110</v>
      </c>
      <c r="B30" s="153" t="s">
        <v>132</v>
      </c>
      <c r="C30" s="154">
        <v>0</v>
      </c>
      <c r="D30" s="154">
        <v>0</v>
      </c>
      <c r="E30" s="154">
        <v>32200</v>
      </c>
      <c r="F30" s="154">
        <v>32200</v>
      </c>
      <c r="G30" s="154">
        <v>32200</v>
      </c>
      <c r="H30" s="154">
        <v>32200</v>
      </c>
      <c r="I30" s="154">
        <v>32200</v>
      </c>
      <c r="J30" s="154">
        <v>32200</v>
      </c>
      <c r="K30" s="154">
        <v>32200</v>
      </c>
    </row>
    <row r="31" spans="1:11" s="173" customFormat="1" ht="12.75" customHeight="1">
      <c r="A31" s="141" t="s">
        <v>133</v>
      </c>
      <c r="B31" s="142" t="s">
        <v>134</v>
      </c>
      <c r="C31" s="155"/>
      <c r="D31" s="155"/>
      <c r="E31" s="155"/>
      <c r="F31" s="155"/>
      <c r="G31" s="155"/>
      <c r="H31" s="155"/>
      <c r="I31" s="155"/>
      <c r="J31" s="155"/>
      <c r="K31" s="155"/>
    </row>
    <row r="32" spans="1:11" s="373" customFormat="1" ht="12.75" customHeight="1">
      <c r="A32" s="144"/>
      <c r="B32" s="145" t="s">
        <v>127</v>
      </c>
      <c r="C32" s="146">
        <v>0</v>
      </c>
      <c r="D32" s="162" t="s">
        <v>135</v>
      </c>
      <c r="E32" s="146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</row>
    <row r="33" spans="1:11" s="373" customFormat="1" ht="12.75" customHeight="1">
      <c r="A33" s="163" t="s">
        <v>136</v>
      </c>
      <c r="B33" s="164" t="s">
        <v>137</v>
      </c>
      <c r="C33" s="166">
        <v>511294</v>
      </c>
      <c r="D33" s="165" t="s">
        <v>135</v>
      </c>
      <c r="E33" s="166">
        <v>766300</v>
      </c>
      <c r="F33" s="166">
        <v>930120</v>
      </c>
      <c r="G33" s="166">
        <v>719320</v>
      </c>
      <c r="H33" s="166">
        <v>605550</v>
      </c>
      <c r="I33" s="166">
        <v>394050</v>
      </c>
      <c r="J33" s="166">
        <v>212020</v>
      </c>
      <c r="K33" s="166">
        <v>77600</v>
      </c>
    </row>
    <row r="34" spans="1:11" s="373" customFormat="1" ht="12.75" customHeight="1">
      <c r="A34" s="138" t="s">
        <v>12</v>
      </c>
      <c r="B34" s="139" t="s">
        <v>138</v>
      </c>
      <c r="C34" s="140">
        <v>41218449</v>
      </c>
      <c r="D34" s="167" t="s">
        <v>135</v>
      </c>
      <c r="E34" s="140">
        <f>SUM('Zał.1-doch.'!E39)</f>
        <v>41901841</v>
      </c>
      <c r="F34" s="140">
        <v>51267880</v>
      </c>
      <c r="G34" s="140">
        <v>54041124</v>
      </c>
      <c r="H34" s="140">
        <v>55814029</v>
      </c>
      <c r="I34" s="140">
        <v>57641329</v>
      </c>
      <c r="J34" s="140">
        <v>58923329</v>
      </c>
      <c r="K34" s="140">
        <v>59073997</v>
      </c>
    </row>
    <row r="35" spans="1:11" s="373" customFormat="1" ht="12.75" customHeight="1">
      <c r="A35" s="138" t="s">
        <v>13</v>
      </c>
      <c r="B35" s="139" t="s">
        <v>139</v>
      </c>
      <c r="C35" s="140">
        <v>49645576</v>
      </c>
      <c r="D35" s="167" t="s">
        <v>135</v>
      </c>
      <c r="E35" s="140">
        <f>SUM('Zał.2-wyd.'!F38)</f>
        <v>47328175</v>
      </c>
      <c r="F35" s="140">
        <v>46400000</v>
      </c>
      <c r="G35" s="140">
        <v>49000000</v>
      </c>
      <c r="H35" s="140">
        <v>50800000</v>
      </c>
      <c r="I35" s="140">
        <v>53300000</v>
      </c>
      <c r="J35" s="140">
        <v>55500000</v>
      </c>
      <c r="K35" s="140">
        <v>57000000</v>
      </c>
    </row>
    <row r="36" spans="1:11" s="374" customFormat="1" ht="12.75" customHeight="1">
      <c r="A36" s="163" t="s">
        <v>14</v>
      </c>
      <c r="B36" s="164" t="s">
        <v>140</v>
      </c>
      <c r="C36" s="166">
        <f>SUM(C34-C35)</f>
        <v>-8427127</v>
      </c>
      <c r="D36" s="165" t="s">
        <v>135</v>
      </c>
      <c r="E36" s="166">
        <f aca="true" t="shared" si="9" ref="E36:K36">SUM(E34-E35)</f>
        <v>-5426334</v>
      </c>
      <c r="F36" s="166">
        <f t="shared" si="9"/>
        <v>4867880</v>
      </c>
      <c r="G36" s="166">
        <f t="shared" si="9"/>
        <v>5041124</v>
      </c>
      <c r="H36" s="166">
        <f t="shared" si="9"/>
        <v>5014029</v>
      </c>
      <c r="I36" s="166">
        <f t="shared" si="9"/>
        <v>4341329</v>
      </c>
      <c r="J36" s="166">
        <f t="shared" si="9"/>
        <v>3423329</v>
      </c>
      <c r="K36" s="166">
        <f t="shared" si="9"/>
        <v>2073997</v>
      </c>
    </row>
    <row r="37" spans="1:11" s="374" customFormat="1" ht="12.75" customHeight="1">
      <c r="A37" s="138" t="s">
        <v>15</v>
      </c>
      <c r="B37" s="139" t="s">
        <v>141</v>
      </c>
      <c r="C37" s="140"/>
      <c r="D37" s="167" t="s">
        <v>135</v>
      </c>
      <c r="E37" s="140"/>
      <c r="F37" s="140"/>
      <c r="G37" s="140"/>
      <c r="H37" s="140"/>
      <c r="I37" s="140"/>
      <c r="J37" s="140"/>
      <c r="K37" s="140"/>
    </row>
    <row r="38" spans="1:11" s="373" customFormat="1" ht="12.75" customHeight="1">
      <c r="A38" s="138" t="s">
        <v>142</v>
      </c>
      <c r="B38" s="139" t="s">
        <v>143</v>
      </c>
      <c r="C38" s="168">
        <f>SUM(C7-C26-C29-C32)/C34</f>
        <v>0.4918120281527333</v>
      </c>
      <c r="D38" s="169" t="s">
        <v>135</v>
      </c>
      <c r="E38" s="168">
        <f aca="true" t="shared" si="10" ref="E38:K38">SUM(E7-E26-E29-E32)/E34</f>
        <v>0.590945109070506</v>
      </c>
      <c r="F38" s="168">
        <f t="shared" si="10"/>
        <v>0.3880364860025419</v>
      </c>
      <c r="G38" s="168">
        <f t="shared" si="10"/>
        <v>0.2748403974721177</v>
      </c>
      <c r="H38" s="168">
        <f t="shared" si="10"/>
        <v>0.17627566359705013</v>
      </c>
      <c r="I38" s="168">
        <f t="shared" si="10"/>
        <v>0.09537125696737492</v>
      </c>
      <c r="J38" s="168">
        <f t="shared" si="10"/>
        <v>0.035198231926101796</v>
      </c>
      <c r="K38" s="168">
        <f t="shared" si="10"/>
        <v>0</v>
      </c>
    </row>
    <row r="39" spans="1:11" s="373" customFormat="1" ht="12.75" customHeight="1">
      <c r="A39" s="144" t="s">
        <v>144</v>
      </c>
      <c r="B39" s="145" t="s">
        <v>145</v>
      </c>
      <c r="C39" s="170">
        <f>SUM(C9+C14-C26-C29)/C34</f>
        <v>0.4918120281527333</v>
      </c>
      <c r="D39" s="171" t="s">
        <v>135</v>
      </c>
      <c r="E39" s="170">
        <f aca="true" t="shared" si="11" ref="E39:K39">SUM(E9+E14-E26-E29)/E34</f>
        <v>0.590945109070506</v>
      </c>
      <c r="F39" s="170">
        <f t="shared" si="11"/>
        <v>0.3880364860025419</v>
      </c>
      <c r="G39" s="170">
        <f t="shared" si="11"/>
        <v>0.2748403974721177</v>
      </c>
      <c r="H39" s="170">
        <f t="shared" si="11"/>
        <v>0.17627566359705013</v>
      </c>
      <c r="I39" s="170">
        <f t="shared" si="11"/>
        <v>0.09537125696737492</v>
      </c>
      <c r="J39" s="170">
        <f t="shared" si="11"/>
        <v>0.035198231926101796</v>
      </c>
      <c r="K39" s="170">
        <f t="shared" si="11"/>
        <v>0</v>
      </c>
    </row>
    <row r="40" spans="1:11" s="373" customFormat="1" ht="12.75" customHeight="1">
      <c r="A40" s="138" t="s">
        <v>146</v>
      </c>
      <c r="B40" s="139" t="s">
        <v>147</v>
      </c>
      <c r="C40" s="168">
        <f>SUM(C23/C34)</f>
        <v>0.10263450233171073</v>
      </c>
      <c r="D40" s="169" t="s">
        <v>135</v>
      </c>
      <c r="E40" s="168">
        <f aca="true" t="shared" si="12" ref="E40:K40">SUM(E23/E34)</f>
        <v>0.10697718508358618</v>
      </c>
      <c r="F40" s="168">
        <f t="shared" si="12"/>
        <v>0.11372032547474169</v>
      </c>
      <c r="G40" s="168">
        <f t="shared" si="12"/>
        <v>0.10718955438454611</v>
      </c>
      <c r="H40" s="168">
        <f t="shared" si="12"/>
        <v>0.10126090341910275</v>
      </c>
      <c r="I40" s="168">
        <f t="shared" si="12"/>
        <v>0.08271112208394779</v>
      </c>
      <c r="J40" s="168">
        <f t="shared" si="12"/>
        <v>0.06224273241588234</v>
      </c>
      <c r="K40" s="168">
        <f t="shared" si="12"/>
        <v>0.03696714478283906</v>
      </c>
    </row>
    <row r="41" spans="1:11" s="173" customFormat="1" ht="12.75" customHeight="1">
      <c r="A41" s="144" t="s">
        <v>148</v>
      </c>
      <c r="B41" s="145" t="s">
        <v>149</v>
      </c>
      <c r="C41" s="170">
        <f>(C25+C33)/C34</f>
        <v>0.10263450233171073</v>
      </c>
      <c r="D41" s="171" t="s">
        <v>135</v>
      </c>
      <c r="E41" s="170">
        <f aca="true" t="shared" si="13" ref="E41:K41">SUM(E25+E33)/E34</f>
        <v>0.10697718508358618</v>
      </c>
      <c r="F41" s="170">
        <f t="shared" si="13"/>
        <v>0.11372032547474169</v>
      </c>
      <c r="G41" s="170">
        <f t="shared" si="13"/>
        <v>0.10718955438454611</v>
      </c>
      <c r="H41" s="170">
        <f t="shared" si="13"/>
        <v>0.10126090341910275</v>
      </c>
      <c r="I41" s="170">
        <f t="shared" si="13"/>
        <v>0.08271112208394779</v>
      </c>
      <c r="J41" s="170">
        <f t="shared" si="13"/>
        <v>0.06224273241588234</v>
      </c>
      <c r="K41" s="170">
        <f t="shared" si="13"/>
        <v>0.03696714478283906</v>
      </c>
    </row>
    <row r="42" spans="1:10" s="173" customFormat="1" ht="13.5" customHeight="1">
      <c r="A42" s="128"/>
      <c r="B42" s="128"/>
      <c r="C42" s="128"/>
      <c r="D42" s="128"/>
      <c r="E42" s="128"/>
      <c r="F42" s="128"/>
      <c r="G42" s="128"/>
      <c r="H42" s="128"/>
      <c r="I42" s="172" t="s">
        <v>3</v>
      </c>
      <c r="J42" s="128"/>
    </row>
    <row r="43" spans="1:10" s="173" customFormat="1" ht="11.25" customHeight="1">
      <c r="A43" s="128"/>
      <c r="B43" s="128"/>
      <c r="C43" s="128"/>
      <c r="D43" s="128"/>
      <c r="E43" s="128"/>
      <c r="F43" s="128"/>
      <c r="G43" s="128"/>
      <c r="H43" s="128"/>
      <c r="I43" s="172"/>
      <c r="J43" s="128"/>
    </row>
    <row r="44" spans="1:10" s="173" customFormat="1" ht="13.5" customHeight="1">
      <c r="A44" s="128"/>
      <c r="B44" s="128"/>
      <c r="C44" s="128"/>
      <c r="D44" s="128"/>
      <c r="E44" s="128"/>
      <c r="F44" s="128"/>
      <c r="G44" s="128"/>
      <c r="H44" s="128"/>
      <c r="I44" s="172" t="s">
        <v>5</v>
      </c>
      <c r="J44" s="128"/>
    </row>
  </sheetData>
  <sheetProtection/>
  <printOptions/>
  <pageMargins left="0.7086614173228347" right="0.7086614173228347" top="0.36" bottom="0.3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0">
      <selection activeCell="K1" sqref="K1:K2"/>
    </sheetView>
  </sheetViews>
  <sheetFormatPr defaultColWidth="9.140625" defaultRowHeight="12.75"/>
  <cols>
    <col min="1" max="1" width="5.140625" style="188" customWidth="1"/>
    <col min="2" max="2" width="7.28125" style="188" customWidth="1"/>
    <col min="3" max="3" width="25.00390625" style="11" customWidth="1"/>
    <col min="4" max="7" width="11.57421875" style="11" customWidth="1"/>
    <col min="8" max="8" width="13.7109375" style="11" customWidth="1"/>
    <col min="9" max="9" width="11.7109375" style="11" customWidth="1"/>
    <col min="10" max="11" width="11.7109375" style="0" customWidth="1"/>
  </cols>
  <sheetData>
    <row r="1" spans="1:11" ht="18">
      <c r="A1" s="179"/>
      <c r="B1" s="179"/>
      <c r="C1" s="179"/>
      <c r="D1" s="180"/>
      <c r="E1" s="180"/>
      <c r="F1" s="180"/>
      <c r="J1" s="181"/>
      <c r="K1" s="18" t="s">
        <v>331</v>
      </c>
    </row>
    <row r="2" spans="1:11" ht="16.5" customHeight="1">
      <c r="A2" s="179"/>
      <c r="B2" s="179"/>
      <c r="C2" s="179"/>
      <c r="D2" s="179"/>
      <c r="E2" s="179"/>
      <c r="F2" s="179"/>
      <c r="G2" s="179"/>
      <c r="J2" s="182"/>
      <c r="K2" s="18" t="s">
        <v>326</v>
      </c>
    </row>
    <row r="3" spans="1:11" ht="16.5" customHeight="1">
      <c r="A3" s="179"/>
      <c r="B3" s="179"/>
      <c r="C3" s="179"/>
      <c r="D3" s="179"/>
      <c r="E3" s="179"/>
      <c r="F3" s="179"/>
      <c r="G3" s="179"/>
      <c r="J3" s="182"/>
      <c r="K3" s="15" t="s">
        <v>30</v>
      </c>
    </row>
    <row r="4" spans="1:10" ht="16.5" customHeight="1">
      <c r="A4" s="179"/>
      <c r="B4" s="179"/>
      <c r="C4" s="179"/>
      <c r="D4" s="179"/>
      <c r="E4" s="179"/>
      <c r="F4" s="179"/>
      <c r="G4" s="179"/>
      <c r="J4" s="182"/>
    </row>
    <row r="5" spans="1:11" ht="18">
      <c r="A5" s="183" t="s">
        <v>170</v>
      </c>
      <c r="B5" s="20"/>
      <c r="C5" s="20"/>
      <c r="G5" s="19"/>
      <c r="H5" s="19"/>
      <c r="I5" s="19"/>
      <c r="J5" s="19"/>
      <c r="K5" s="19"/>
    </row>
    <row r="6" spans="1:11" ht="12" customHeight="1">
      <c r="A6" s="20"/>
      <c r="B6" s="20"/>
      <c r="C6" s="20"/>
      <c r="D6" s="14"/>
      <c r="E6" s="14"/>
      <c r="F6" s="14"/>
      <c r="G6" s="19"/>
      <c r="H6" s="19"/>
      <c r="I6" s="19"/>
      <c r="J6" s="19"/>
      <c r="K6" s="19"/>
    </row>
    <row r="7" spans="1:11" s="22" customFormat="1" ht="20.25" customHeight="1">
      <c r="A7" s="334" t="s">
        <v>4</v>
      </c>
      <c r="B7" s="334" t="s">
        <v>2</v>
      </c>
      <c r="C7" s="334" t="s">
        <v>21</v>
      </c>
      <c r="D7" s="21"/>
      <c r="E7" s="37" t="s">
        <v>7</v>
      </c>
      <c r="F7" s="29"/>
      <c r="G7" s="334" t="s">
        <v>171</v>
      </c>
      <c r="H7" s="21" t="s">
        <v>172</v>
      </c>
      <c r="I7" s="334" t="s">
        <v>173</v>
      </c>
      <c r="J7" s="334" t="s">
        <v>174</v>
      </c>
      <c r="K7" s="334" t="s">
        <v>175</v>
      </c>
    </row>
    <row r="8" spans="1:11" s="22" customFormat="1" ht="69" customHeight="1">
      <c r="A8" s="335"/>
      <c r="B8" s="335"/>
      <c r="C8" s="335"/>
      <c r="D8" s="28" t="s">
        <v>27</v>
      </c>
      <c r="E8" s="28" t="s">
        <v>29</v>
      </c>
      <c r="F8" s="28" t="s">
        <v>28</v>
      </c>
      <c r="G8" s="335"/>
      <c r="H8" s="184" t="s">
        <v>176</v>
      </c>
      <c r="I8" s="335"/>
      <c r="J8" s="335"/>
      <c r="K8" s="335"/>
    </row>
    <row r="9" spans="1:11" s="22" customFormat="1" ht="6" customHeight="1">
      <c r="A9" s="23">
        <v>1</v>
      </c>
      <c r="B9" s="23">
        <v>2</v>
      </c>
      <c r="C9" s="23">
        <v>3</v>
      </c>
      <c r="D9" s="23">
        <v>4</v>
      </c>
      <c r="E9" s="23"/>
      <c r="F9" s="23"/>
      <c r="G9" s="23">
        <v>5</v>
      </c>
      <c r="H9" s="23">
        <v>6</v>
      </c>
      <c r="I9" s="23">
        <v>7</v>
      </c>
      <c r="J9" s="23">
        <v>8</v>
      </c>
      <c r="K9" s="23">
        <v>8</v>
      </c>
    </row>
    <row r="10" spans="1:11" s="67" customFormat="1" ht="25.5" customHeight="1">
      <c r="A10" s="63" t="s">
        <v>49</v>
      </c>
      <c r="B10" s="64"/>
      <c r="C10" s="65" t="s">
        <v>50</v>
      </c>
      <c r="D10" s="77">
        <v>6424761</v>
      </c>
      <c r="E10" s="77">
        <f>SUM(E11)</f>
        <v>103464</v>
      </c>
      <c r="F10" s="77">
        <f aca="true" t="shared" si="0" ref="F10:F17">SUM(D10:E10)</f>
        <v>6528225</v>
      </c>
      <c r="G10" s="77">
        <v>6528225</v>
      </c>
      <c r="H10" s="77">
        <v>0</v>
      </c>
      <c r="I10" s="77">
        <v>0</v>
      </c>
      <c r="J10" s="77">
        <v>0</v>
      </c>
      <c r="K10" s="77">
        <v>0</v>
      </c>
    </row>
    <row r="11" spans="1:11" s="187" customFormat="1" ht="25.5" customHeight="1">
      <c r="A11" s="185"/>
      <c r="B11" s="68" t="s">
        <v>168</v>
      </c>
      <c r="C11" s="69" t="s">
        <v>169</v>
      </c>
      <c r="D11" s="76">
        <v>142300</v>
      </c>
      <c r="E11" s="186">
        <f>SUM(G11)</f>
        <v>103464</v>
      </c>
      <c r="F11" s="186">
        <f t="shared" si="0"/>
        <v>245764</v>
      </c>
      <c r="G11" s="186">
        <v>103464</v>
      </c>
      <c r="H11" s="186">
        <v>0</v>
      </c>
      <c r="I11" s="186">
        <v>0</v>
      </c>
      <c r="J11" s="186">
        <v>0</v>
      </c>
      <c r="K11" s="186">
        <v>0</v>
      </c>
    </row>
    <row r="12" spans="1:11" s="67" customFormat="1" ht="25.5" customHeight="1">
      <c r="A12" s="63" t="s">
        <v>36</v>
      </c>
      <c r="B12" s="64"/>
      <c r="C12" s="65" t="s">
        <v>37</v>
      </c>
      <c r="D12" s="77">
        <v>3500</v>
      </c>
      <c r="E12" s="77">
        <f>SUM(E13)</f>
        <v>1400</v>
      </c>
      <c r="F12" s="77">
        <f t="shared" si="0"/>
        <v>4900</v>
      </c>
      <c r="G12" s="77">
        <v>4900</v>
      </c>
      <c r="H12" s="77">
        <v>0</v>
      </c>
      <c r="I12" s="77">
        <v>0</v>
      </c>
      <c r="J12" s="77">
        <v>0</v>
      </c>
      <c r="K12" s="77">
        <v>0</v>
      </c>
    </row>
    <row r="13" spans="1:11" s="90" customFormat="1" ht="76.5">
      <c r="A13" s="223"/>
      <c r="B13" s="224" t="s">
        <v>240</v>
      </c>
      <c r="C13" s="213" t="s">
        <v>247</v>
      </c>
      <c r="D13" s="76">
        <v>0</v>
      </c>
      <c r="E13" s="76">
        <f>SUM(G13)</f>
        <v>1400</v>
      </c>
      <c r="F13" s="76">
        <f t="shared" si="0"/>
        <v>1400</v>
      </c>
      <c r="G13" s="76">
        <v>1400</v>
      </c>
      <c r="H13" s="76">
        <v>0</v>
      </c>
      <c r="I13" s="76">
        <v>0</v>
      </c>
      <c r="J13" s="76">
        <v>0</v>
      </c>
      <c r="K13" s="76">
        <v>0</v>
      </c>
    </row>
    <row r="14" spans="1:11" s="67" customFormat="1" ht="25.5" customHeight="1">
      <c r="A14" s="63" t="s">
        <v>291</v>
      </c>
      <c r="B14" s="64"/>
      <c r="C14" s="65" t="s">
        <v>292</v>
      </c>
      <c r="D14" s="77">
        <v>1064000</v>
      </c>
      <c r="E14" s="77">
        <f>SUM(E15:E16)</f>
        <v>333000</v>
      </c>
      <c r="F14" s="77">
        <f t="shared" si="0"/>
        <v>1397000</v>
      </c>
      <c r="G14" s="77">
        <v>1064000</v>
      </c>
      <c r="H14" s="77">
        <v>0</v>
      </c>
      <c r="I14" s="77">
        <v>0</v>
      </c>
      <c r="J14" s="77">
        <v>0</v>
      </c>
      <c r="K14" s="77">
        <v>0</v>
      </c>
    </row>
    <row r="15" spans="1:11" s="90" customFormat="1" ht="25.5" customHeight="1">
      <c r="A15" s="223"/>
      <c r="B15" s="68" t="s">
        <v>294</v>
      </c>
      <c r="C15" s="69" t="s">
        <v>295</v>
      </c>
      <c r="D15" s="76">
        <v>0</v>
      </c>
      <c r="E15" s="76">
        <f>SUM(G15)</f>
        <v>697000</v>
      </c>
      <c r="F15" s="76">
        <f t="shared" si="0"/>
        <v>697000</v>
      </c>
      <c r="G15" s="76">
        <v>697000</v>
      </c>
      <c r="H15" s="76">
        <v>0</v>
      </c>
      <c r="I15" s="76">
        <v>0</v>
      </c>
      <c r="J15" s="76">
        <v>0</v>
      </c>
      <c r="K15" s="76">
        <v>0</v>
      </c>
    </row>
    <row r="16" spans="1:11" s="90" customFormat="1" ht="25.5" customHeight="1">
      <c r="A16" s="242"/>
      <c r="B16" s="68" t="s">
        <v>296</v>
      </c>
      <c r="C16" s="69" t="s">
        <v>297</v>
      </c>
      <c r="D16" s="76">
        <v>364000</v>
      </c>
      <c r="E16" s="76">
        <f>SUM(G16)</f>
        <v>-364000</v>
      </c>
      <c r="F16" s="76">
        <f t="shared" si="0"/>
        <v>0</v>
      </c>
      <c r="G16" s="76">
        <v>-364000</v>
      </c>
      <c r="H16" s="76">
        <v>0</v>
      </c>
      <c r="I16" s="76">
        <v>0</v>
      </c>
      <c r="J16" s="76">
        <v>0</v>
      </c>
      <c r="K16" s="76">
        <v>0</v>
      </c>
    </row>
    <row r="17" spans="1:11" s="40" customFormat="1" ht="18" customHeight="1">
      <c r="A17" s="351" t="s">
        <v>24</v>
      </c>
      <c r="B17" s="352"/>
      <c r="C17" s="353"/>
      <c r="D17" s="24">
        <v>12275349</v>
      </c>
      <c r="E17" s="24">
        <f>SUM(E10,E12,E14)</f>
        <v>437864</v>
      </c>
      <c r="F17" s="77">
        <f t="shared" si="0"/>
        <v>12713213</v>
      </c>
      <c r="G17" s="77">
        <v>12675586</v>
      </c>
      <c r="H17" s="77">
        <v>0</v>
      </c>
      <c r="I17" s="77">
        <v>0</v>
      </c>
      <c r="J17" s="77">
        <v>0</v>
      </c>
      <c r="K17" s="77">
        <v>37627</v>
      </c>
    </row>
    <row r="18" ht="12.75">
      <c r="G18" s="12"/>
    </row>
    <row r="19" spans="6:10" ht="15.75">
      <c r="F19" s="12"/>
      <c r="G19" s="12"/>
      <c r="J19" s="26" t="s">
        <v>3</v>
      </c>
    </row>
    <row r="20" spans="6:10" ht="15.75">
      <c r="F20" s="12"/>
      <c r="J20" s="26"/>
    </row>
    <row r="21" ht="15.75">
      <c r="J21" s="26" t="s">
        <v>5</v>
      </c>
    </row>
  </sheetData>
  <sheetProtection/>
  <mergeCells count="8">
    <mergeCell ref="K7:K8"/>
    <mergeCell ref="A17:C17"/>
    <mergeCell ref="A7:A8"/>
    <mergeCell ref="B7:B8"/>
    <mergeCell ref="C7:C8"/>
    <mergeCell ref="G7:G8"/>
    <mergeCell ref="I7:I8"/>
    <mergeCell ref="J7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8">
      <selection activeCell="A24" sqref="A1:IV16384"/>
    </sheetView>
  </sheetViews>
  <sheetFormatPr defaultColWidth="9.140625" defaultRowHeight="12.75"/>
  <cols>
    <col min="1" max="1" width="5.57421875" style="194" customWidth="1"/>
    <col min="2" max="2" width="6.8515625" style="194" customWidth="1"/>
    <col min="3" max="3" width="7.7109375" style="194" customWidth="1"/>
    <col min="4" max="4" width="32.8515625" style="194" customWidth="1"/>
    <col min="5" max="5" width="12.00390625" style="194" customWidth="1"/>
    <col min="6" max="9" width="10.7109375" style="194" customWidth="1"/>
    <col min="10" max="10" width="13.421875" style="194" customWidth="1"/>
    <col min="11" max="11" width="14.00390625" style="194" customWidth="1"/>
    <col min="12" max="16384" width="9.140625" style="194" customWidth="1"/>
  </cols>
  <sheetData>
    <row r="1" ht="12.75">
      <c r="K1" s="15" t="s">
        <v>332</v>
      </c>
    </row>
    <row r="2" ht="12.75">
      <c r="K2" s="15" t="s">
        <v>337</v>
      </c>
    </row>
    <row r="3" ht="12.75" customHeight="1">
      <c r="K3" s="15" t="s">
        <v>30</v>
      </c>
    </row>
    <row r="4" ht="12.75" customHeight="1">
      <c r="K4" s="15"/>
    </row>
    <row r="5" spans="1:11" ht="18">
      <c r="A5" s="355" t="s">
        <v>178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</row>
    <row r="6" spans="1:11" ht="6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90"/>
    </row>
    <row r="7" spans="1:11" s="25" customFormat="1" ht="19.5" customHeight="1">
      <c r="A7" s="350" t="s">
        <v>9</v>
      </c>
      <c r="B7" s="350" t="s">
        <v>4</v>
      </c>
      <c r="C7" s="350" t="s">
        <v>179</v>
      </c>
      <c r="D7" s="344" t="s">
        <v>180</v>
      </c>
      <c r="E7" s="344" t="s">
        <v>181</v>
      </c>
      <c r="F7" s="344" t="s">
        <v>182</v>
      </c>
      <c r="G7" s="344"/>
      <c r="H7" s="344"/>
      <c r="I7" s="344"/>
      <c r="J7" s="344"/>
      <c r="K7" s="344" t="s">
        <v>183</v>
      </c>
    </row>
    <row r="8" spans="1:11" s="25" customFormat="1" ht="19.5" customHeight="1">
      <c r="A8" s="350"/>
      <c r="B8" s="350"/>
      <c r="C8" s="350"/>
      <c r="D8" s="344"/>
      <c r="E8" s="344"/>
      <c r="F8" s="344" t="s">
        <v>184</v>
      </c>
      <c r="G8" s="344" t="s">
        <v>185</v>
      </c>
      <c r="H8" s="344"/>
      <c r="I8" s="344"/>
      <c r="J8" s="344"/>
      <c r="K8" s="344"/>
    </row>
    <row r="9" spans="1:11" s="25" customFormat="1" ht="29.25" customHeight="1">
      <c r="A9" s="350"/>
      <c r="B9" s="350"/>
      <c r="C9" s="350"/>
      <c r="D9" s="344"/>
      <c r="E9" s="344"/>
      <c r="F9" s="344"/>
      <c r="G9" s="344" t="s">
        <v>186</v>
      </c>
      <c r="H9" s="344" t="s">
        <v>187</v>
      </c>
      <c r="I9" s="344" t="s">
        <v>188</v>
      </c>
      <c r="J9" s="344" t="s">
        <v>189</v>
      </c>
      <c r="K9" s="344"/>
    </row>
    <row r="10" spans="1:11" s="25" customFormat="1" ht="19.5" customHeight="1">
      <c r="A10" s="350"/>
      <c r="B10" s="350"/>
      <c r="C10" s="350"/>
      <c r="D10" s="344"/>
      <c r="E10" s="344"/>
      <c r="F10" s="344"/>
      <c r="G10" s="344"/>
      <c r="H10" s="344"/>
      <c r="I10" s="344"/>
      <c r="J10" s="344"/>
      <c r="K10" s="344"/>
    </row>
    <row r="11" spans="1:11" s="25" customFormat="1" ht="10.5" customHeight="1">
      <c r="A11" s="350"/>
      <c r="B11" s="350"/>
      <c r="C11" s="350"/>
      <c r="D11" s="344"/>
      <c r="E11" s="344"/>
      <c r="F11" s="344"/>
      <c r="G11" s="344"/>
      <c r="H11" s="344"/>
      <c r="I11" s="344"/>
      <c r="J11" s="344"/>
      <c r="K11" s="344"/>
    </row>
    <row r="12" spans="1:11" ht="7.5" customHeight="1">
      <c r="A12" s="191">
        <v>1</v>
      </c>
      <c r="B12" s="191">
        <v>2</v>
      </c>
      <c r="C12" s="191">
        <v>3</v>
      </c>
      <c r="D12" s="191">
        <v>5</v>
      </c>
      <c r="E12" s="191">
        <v>6</v>
      </c>
      <c r="F12" s="191">
        <v>7</v>
      </c>
      <c r="G12" s="191">
        <v>8</v>
      </c>
      <c r="H12" s="191">
        <v>9</v>
      </c>
      <c r="I12" s="191">
        <v>10</v>
      </c>
      <c r="J12" s="191">
        <v>11</v>
      </c>
      <c r="K12" s="191">
        <v>12</v>
      </c>
    </row>
    <row r="13" spans="1:11" s="90" customFormat="1" ht="36" customHeight="1">
      <c r="A13" s="203" t="s">
        <v>10</v>
      </c>
      <c r="B13" s="203">
        <v>600</v>
      </c>
      <c r="C13" s="203">
        <v>60016</v>
      </c>
      <c r="D13" s="204" t="s">
        <v>190</v>
      </c>
      <c r="E13" s="70">
        <v>1914600</v>
      </c>
      <c r="F13" s="70">
        <f>SUM(G13,H13,I13,J13)</f>
        <v>1914600</v>
      </c>
      <c r="G13" s="70">
        <v>1914600</v>
      </c>
      <c r="H13" s="70">
        <v>0</v>
      </c>
      <c r="I13" s="205" t="s">
        <v>191</v>
      </c>
      <c r="J13" s="70">
        <v>0</v>
      </c>
      <c r="K13" s="203" t="s">
        <v>192</v>
      </c>
    </row>
    <row r="14" spans="1:11" ht="36" customHeight="1">
      <c r="A14" s="192" t="s">
        <v>11</v>
      </c>
      <c r="B14" s="192">
        <v>700</v>
      </c>
      <c r="C14" s="192">
        <v>70095</v>
      </c>
      <c r="D14" s="62" t="s">
        <v>193</v>
      </c>
      <c r="E14" s="39">
        <v>517918</v>
      </c>
      <c r="F14" s="39">
        <v>517918</v>
      </c>
      <c r="G14" s="39">
        <v>310000</v>
      </c>
      <c r="H14" s="39">
        <v>0</v>
      </c>
      <c r="I14" s="193" t="s">
        <v>194</v>
      </c>
      <c r="J14" s="39">
        <v>0</v>
      </c>
      <c r="K14" s="192" t="s">
        <v>192</v>
      </c>
    </row>
    <row r="15" spans="1:11" ht="38.25">
      <c r="A15" s="192" t="s">
        <v>12</v>
      </c>
      <c r="B15" s="192">
        <v>750</v>
      </c>
      <c r="C15" s="192">
        <v>75023</v>
      </c>
      <c r="D15" s="62" t="s">
        <v>195</v>
      </c>
      <c r="E15" s="39">
        <v>175000</v>
      </c>
      <c r="F15" s="39">
        <v>175000</v>
      </c>
      <c r="G15" s="39">
        <v>175000</v>
      </c>
      <c r="H15" s="39">
        <v>0</v>
      </c>
      <c r="I15" s="193" t="s">
        <v>191</v>
      </c>
      <c r="J15" s="39">
        <v>0</v>
      </c>
      <c r="K15" s="192" t="s">
        <v>192</v>
      </c>
    </row>
    <row r="16" spans="1:11" ht="36" customHeight="1">
      <c r="A16" s="192" t="s">
        <v>13</v>
      </c>
      <c r="B16" s="192">
        <v>754</v>
      </c>
      <c r="C16" s="192">
        <v>75416</v>
      </c>
      <c r="D16" s="62" t="s">
        <v>196</v>
      </c>
      <c r="E16" s="39">
        <v>5000</v>
      </c>
      <c r="F16" s="39">
        <v>5000</v>
      </c>
      <c r="G16" s="39">
        <v>5000</v>
      </c>
      <c r="H16" s="39">
        <v>0</v>
      </c>
      <c r="I16" s="193" t="s">
        <v>191</v>
      </c>
      <c r="J16" s="39">
        <v>0</v>
      </c>
      <c r="K16" s="192" t="s">
        <v>192</v>
      </c>
    </row>
    <row r="17" spans="1:11" ht="36" customHeight="1">
      <c r="A17" s="192" t="s">
        <v>15</v>
      </c>
      <c r="B17" s="192">
        <v>801</v>
      </c>
      <c r="C17" s="192">
        <v>80104</v>
      </c>
      <c r="D17" s="62" t="s">
        <v>197</v>
      </c>
      <c r="E17" s="39">
        <v>31000</v>
      </c>
      <c r="F17" s="39">
        <v>31000</v>
      </c>
      <c r="G17" s="39">
        <v>31000</v>
      </c>
      <c r="H17" s="39">
        <v>0</v>
      </c>
      <c r="I17" s="193" t="s">
        <v>191</v>
      </c>
      <c r="J17" s="39">
        <v>0</v>
      </c>
      <c r="K17" s="192" t="s">
        <v>192</v>
      </c>
    </row>
    <row r="18" spans="1:11" ht="36" customHeight="1">
      <c r="A18" s="192" t="s">
        <v>16</v>
      </c>
      <c r="B18" s="192">
        <v>900</v>
      </c>
      <c r="C18" s="192">
        <v>90015</v>
      </c>
      <c r="D18" s="62" t="s">
        <v>198</v>
      </c>
      <c r="E18" s="39">
        <v>93900</v>
      </c>
      <c r="F18" s="39">
        <v>93900</v>
      </c>
      <c r="G18" s="39">
        <v>93900</v>
      </c>
      <c r="H18" s="39">
        <v>0</v>
      </c>
      <c r="I18" s="193" t="s">
        <v>191</v>
      </c>
      <c r="J18" s="39">
        <v>0</v>
      </c>
      <c r="K18" s="192" t="s">
        <v>192</v>
      </c>
    </row>
    <row r="19" spans="1:11" ht="36" customHeight="1">
      <c r="A19" s="192" t="s">
        <v>17</v>
      </c>
      <c r="B19" s="192">
        <v>700</v>
      </c>
      <c r="C19" s="192">
        <v>70005</v>
      </c>
      <c r="D19" s="62" t="s">
        <v>201</v>
      </c>
      <c r="E19" s="39">
        <v>142300</v>
      </c>
      <c r="F19" s="39">
        <v>142300</v>
      </c>
      <c r="G19" s="39">
        <v>100000</v>
      </c>
      <c r="H19" s="39">
        <v>0</v>
      </c>
      <c r="I19" s="193" t="s">
        <v>202</v>
      </c>
      <c r="J19" s="39">
        <v>0</v>
      </c>
      <c r="K19" s="192" t="s">
        <v>192</v>
      </c>
    </row>
    <row r="20" spans="1:11" ht="36" customHeight="1">
      <c r="A20" s="192" t="s">
        <v>200</v>
      </c>
      <c r="B20" s="192">
        <v>801</v>
      </c>
      <c r="C20" s="192">
        <v>80101</v>
      </c>
      <c r="D20" s="62" t="s">
        <v>204</v>
      </c>
      <c r="E20" s="39">
        <v>230900</v>
      </c>
      <c r="F20" s="39">
        <v>230900</v>
      </c>
      <c r="G20" s="39">
        <v>115450</v>
      </c>
      <c r="H20" s="39">
        <v>0</v>
      </c>
      <c r="I20" s="193" t="s">
        <v>205</v>
      </c>
      <c r="J20" s="39">
        <v>0</v>
      </c>
      <c r="K20" s="192" t="s">
        <v>192</v>
      </c>
    </row>
    <row r="21" spans="1:11" ht="36" customHeight="1">
      <c r="A21" s="195"/>
      <c r="B21" s="195"/>
      <c r="C21" s="195"/>
      <c r="D21" s="206"/>
      <c r="E21" s="123"/>
      <c r="F21" s="123"/>
      <c r="G21" s="123"/>
      <c r="H21" s="123"/>
      <c r="I21" s="196"/>
      <c r="J21" s="123"/>
      <c r="K21" s="195"/>
    </row>
    <row r="22" spans="1:11" s="197" customFormat="1" ht="17.25" customHeight="1">
      <c r="A22" s="195"/>
      <c r="B22" s="195"/>
      <c r="C22" s="195"/>
      <c r="D22" s="206"/>
      <c r="E22" s="123"/>
      <c r="F22" s="123" t="s">
        <v>94</v>
      </c>
      <c r="G22" s="123"/>
      <c r="H22" s="123"/>
      <c r="I22" s="196"/>
      <c r="J22" s="123"/>
      <c r="K22" s="195"/>
    </row>
    <row r="23" spans="1:11" s="197" customFormat="1" ht="17.25" customHeight="1">
      <c r="A23" s="195"/>
      <c r="B23" s="195"/>
      <c r="C23" s="195"/>
      <c r="D23" s="206"/>
      <c r="E23" s="123"/>
      <c r="F23" s="123"/>
      <c r="G23" s="123"/>
      <c r="H23" s="123"/>
      <c r="I23" s="196"/>
      <c r="J23" s="123"/>
      <c r="K23" s="195"/>
    </row>
    <row r="24" spans="1:11" s="25" customFormat="1" ht="19.5" customHeight="1">
      <c r="A24" s="350" t="s">
        <v>9</v>
      </c>
      <c r="B24" s="350" t="s">
        <v>4</v>
      </c>
      <c r="C24" s="350" t="s">
        <v>179</v>
      </c>
      <c r="D24" s="344" t="s">
        <v>180</v>
      </c>
      <c r="E24" s="344" t="s">
        <v>181</v>
      </c>
      <c r="F24" s="344" t="s">
        <v>182</v>
      </c>
      <c r="G24" s="344"/>
      <c r="H24" s="344"/>
      <c r="I24" s="344"/>
      <c r="J24" s="344"/>
      <c r="K24" s="344" t="s">
        <v>183</v>
      </c>
    </row>
    <row r="25" spans="1:11" s="25" customFormat="1" ht="19.5" customHeight="1">
      <c r="A25" s="350"/>
      <c r="B25" s="350"/>
      <c r="C25" s="350"/>
      <c r="D25" s="344"/>
      <c r="E25" s="344"/>
      <c r="F25" s="344" t="s">
        <v>184</v>
      </c>
      <c r="G25" s="344" t="s">
        <v>185</v>
      </c>
      <c r="H25" s="344"/>
      <c r="I25" s="344"/>
      <c r="J25" s="344"/>
      <c r="K25" s="344"/>
    </row>
    <row r="26" spans="1:11" s="25" customFormat="1" ht="29.25" customHeight="1">
      <c r="A26" s="350"/>
      <c r="B26" s="350"/>
      <c r="C26" s="350"/>
      <c r="D26" s="344"/>
      <c r="E26" s="344"/>
      <c r="F26" s="344"/>
      <c r="G26" s="344" t="s">
        <v>186</v>
      </c>
      <c r="H26" s="344" t="s">
        <v>187</v>
      </c>
      <c r="I26" s="344" t="s">
        <v>188</v>
      </c>
      <c r="J26" s="344" t="s">
        <v>189</v>
      </c>
      <c r="K26" s="344"/>
    </row>
    <row r="27" spans="1:11" s="25" customFormat="1" ht="19.5" customHeight="1">
      <c r="A27" s="350"/>
      <c r="B27" s="350"/>
      <c r="C27" s="350"/>
      <c r="D27" s="344"/>
      <c r="E27" s="344"/>
      <c r="F27" s="344"/>
      <c r="G27" s="344"/>
      <c r="H27" s="344"/>
      <c r="I27" s="344"/>
      <c r="J27" s="344"/>
      <c r="K27" s="344"/>
    </row>
    <row r="28" spans="1:11" s="25" customFormat="1" ht="10.5" customHeight="1">
      <c r="A28" s="350"/>
      <c r="B28" s="350"/>
      <c r="C28" s="350"/>
      <c r="D28" s="344"/>
      <c r="E28" s="344"/>
      <c r="F28" s="344"/>
      <c r="G28" s="344"/>
      <c r="H28" s="344"/>
      <c r="I28" s="344"/>
      <c r="J28" s="344"/>
      <c r="K28" s="344"/>
    </row>
    <row r="29" spans="1:11" ht="7.5" customHeight="1">
      <c r="A29" s="191">
        <v>1</v>
      </c>
      <c r="B29" s="191">
        <v>2</v>
      </c>
      <c r="C29" s="191">
        <v>3</v>
      </c>
      <c r="D29" s="191">
        <v>5</v>
      </c>
      <c r="E29" s="191">
        <v>6</v>
      </c>
      <c r="F29" s="191">
        <v>7</v>
      </c>
      <c r="G29" s="191">
        <v>8</v>
      </c>
      <c r="H29" s="191">
        <v>9</v>
      </c>
      <c r="I29" s="191">
        <v>10</v>
      </c>
      <c r="J29" s="191">
        <v>11</v>
      </c>
      <c r="K29" s="191">
        <v>12</v>
      </c>
    </row>
    <row r="30" spans="1:11" ht="36" customHeight="1">
      <c r="A30" s="207" t="s">
        <v>203</v>
      </c>
      <c r="B30" s="207">
        <v>852</v>
      </c>
      <c r="C30" s="207">
        <v>85219</v>
      </c>
      <c r="D30" s="375" t="s">
        <v>249</v>
      </c>
      <c r="E30" s="208">
        <v>3500</v>
      </c>
      <c r="F30" s="208">
        <v>3500</v>
      </c>
      <c r="G30" s="208">
        <v>3500</v>
      </c>
      <c r="H30" s="208">
        <v>0</v>
      </c>
      <c r="I30" s="209" t="s">
        <v>191</v>
      </c>
      <c r="J30" s="208">
        <v>0</v>
      </c>
      <c r="K30" s="207" t="s">
        <v>192</v>
      </c>
    </row>
    <row r="31" spans="1:11" s="90" customFormat="1" ht="36" customHeight="1">
      <c r="A31" s="376" t="s">
        <v>206</v>
      </c>
      <c r="B31" s="376">
        <v>700</v>
      </c>
      <c r="C31" s="376">
        <v>70005</v>
      </c>
      <c r="D31" s="377" t="s">
        <v>215</v>
      </c>
      <c r="E31" s="240">
        <v>103464</v>
      </c>
      <c r="F31" s="240">
        <v>103464</v>
      </c>
      <c r="G31" s="240">
        <v>103464</v>
      </c>
      <c r="H31" s="240">
        <v>0</v>
      </c>
      <c r="I31" s="378" t="s">
        <v>191</v>
      </c>
      <c r="J31" s="240">
        <v>0</v>
      </c>
      <c r="K31" s="376" t="s">
        <v>192</v>
      </c>
    </row>
    <row r="32" spans="1:11" s="90" customFormat="1" ht="36" customHeight="1">
      <c r="A32" s="376" t="s">
        <v>214</v>
      </c>
      <c r="B32" s="376">
        <v>852</v>
      </c>
      <c r="C32" s="376">
        <v>85212</v>
      </c>
      <c r="D32" s="377" t="s">
        <v>250</v>
      </c>
      <c r="E32" s="240">
        <v>1400</v>
      </c>
      <c r="F32" s="240">
        <v>1400</v>
      </c>
      <c r="G32" s="240">
        <v>1400</v>
      </c>
      <c r="H32" s="240">
        <v>0</v>
      </c>
      <c r="I32" s="378" t="s">
        <v>191</v>
      </c>
      <c r="J32" s="240">
        <v>0</v>
      </c>
      <c r="K32" s="376" t="s">
        <v>192</v>
      </c>
    </row>
    <row r="33" spans="1:11" ht="16.5" customHeight="1">
      <c r="A33" s="354" t="s">
        <v>7</v>
      </c>
      <c r="B33" s="354"/>
      <c r="C33" s="354"/>
      <c r="D33" s="354"/>
      <c r="E33" s="198">
        <f>SUM(E13,E14,E15,E16,E17,E18,E19,E20,E30,E31,E32)</f>
        <v>3218982</v>
      </c>
      <c r="F33" s="198">
        <f>SUM(F13:F20,F30,F31,F32)</f>
        <v>3218982</v>
      </c>
      <c r="G33" s="198">
        <f>SUM(G13:G20,G30,G31,G32)</f>
        <v>2853314</v>
      </c>
      <c r="H33" s="198">
        <f>SUM(H13:H20,H30,H31)</f>
        <v>0</v>
      </c>
      <c r="I33" s="198">
        <v>365668</v>
      </c>
      <c r="J33" s="198">
        <f>SUM(J13:J20,J30,J31,J32)</f>
        <v>0</v>
      </c>
      <c r="K33" s="199" t="s">
        <v>207</v>
      </c>
    </row>
    <row r="34" spans="1:11" ht="12.75" customHeight="1">
      <c r="A34" s="200"/>
      <c r="B34" s="200"/>
      <c r="C34" s="200"/>
      <c r="D34" s="200"/>
      <c r="E34" s="201"/>
      <c r="F34" s="201"/>
      <c r="G34" s="201"/>
      <c r="H34" s="201"/>
      <c r="I34" s="210"/>
      <c r="J34" s="201"/>
      <c r="K34" s="61"/>
    </row>
    <row r="35" spans="1:7" ht="12.75">
      <c r="A35" s="194" t="s">
        <v>208</v>
      </c>
      <c r="F35" s="211"/>
      <c r="G35" s="211"/>
    </row>
    <row r="36" ht="12.75" customHeight="1">
      <c r="A36" s="194" t="s">
        <v>209</v>
      </c>
    </row>
    <row r="37" ht="12.75" customHeight="1">
      <c r="A37" s="194" t="s">
        <v>210</v>
      </c>
    </row>
    <row r="38" ht="12.75" customHeight="1">
      <c r="A38" s="194" t="s">
        <v>211</v>
      </c>
    </row>
    <row r="39" spans="1:10" ht="12.75" customHeight="1">
      <c r="A39" s="194" t="s">
        <v>212</v>
      </c>
      <c r="J39" s="172"/>
    </row>
    <row r="40" ht="12.75">
      <c r="A40" s="194" t="s">
        <v>213</v>
      </c>
    </row>
    <row r="41" spans="5:10" ht="14.25" customHeight="1">
      <c r="E41" s="211"/>
      <c r="F41" s="211"/>
      <c r="J41" s="172" t="s">
        <v>3</v>
      </c>
    </row>
    <row r="42" spans="1:10" ht="15">
      <c r="A42" s="202"/>
      <c r="H42" s="211"/>
      <c r="J42" s="172"/>
    </row>
    <row r="43" ht="15">
      <c r="J43" s="172" t="s">
        <v>5</v>
      </c>
    </row>
  </sheetData>
  <sheetProtection/>
  <mergeCells count="28">
    <mergeCell ref="A5:K5"/>
    <mergeCell ref="A7:A11"/>
    <mergeCell ref="B7:B11"/>
    <mergeCell ref="C7:C11"/>
    <mergeCell ref="D7:D11"/>
    <mergeCell ref="E7:E11"/>
    <mergeCell ref="F7:J7"/>
    <mergeCell ref="K7:K11"/>
    <mergeCell ref="F8:F11"/>
    <mergeCell ref="G8:J8"/>
    <mergeCell ref="G9:G11"/>
    <mergeCell ref="H9:H11"/>
    <mergeCell ref="I9:I11"/>
    <mergeCell ref="J9:J11"/>
    <mergeCell ref="A24:A28"/>
    <mergeCell ref="B24:B28"/>
    <mergeCell ref="C24:C28"/>
    <mergeCell ref="D24:D28"/>
    <mergeCell ref="E24:E28"/>
    <mergeCell ref="F24:J24"/>
    <mergeCell ref="A33:D33"/>
    <mergeCell ref="K24:K28"/>
    <mergeCell ref="F25:F28"/>
    <mergeCell ref="G25:J25"/>
    <mergeCell ref="G26:G28"/>
    <mergeCell ref="H26:H28"/>
    <mergeCell ref="I26:I28"/>
    <mergeCell ref="J26:J28"/>
  </mergeCells>
  <printOptions/>
  <pageMargins left="0.64" right="0.62" top="0.66" bottom="0.6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D17">
      <selection activeCell="D24" sqref="A1:IV16384"/>
    </sheetView>
  </sheetViews>
  <sheetFormatPr defaultColWidth="9.140625" defaultRowHeight="12.75"/>
  <cols>
    <col min="1" max="1" width="4.00390625" style="194" customWidth="1"/>
    <col min="2" max="2" width="3.7109375" style="194" customWidth="1"/>
    <col min="3" max="3" width="6.421875" style="194" customWidth="1"/>
    <col min="4" max="4" width="24.421875" style="194" customWidth="1"/>
    <col min="5" max="5" width="9.28125" style="194" customWidth="1"/>
    <col min="6" max="8" width="10.140625" style="194" customWidth="1"/>
    <col min="9" max="9" width="9.7109375" style="194" customWidth="1"/>
    <col min="10" max="10" width="7.421875" style="194" customWidth="1"/>
    <col min="11" max="11" width="11.57421875" style="194" customWidth="1"/>
    <col min="12" max="12" width="9.7109375" style="194" customWidth="1"/>
    <col min="13" max="14" width="9.28125" style="194" customWidth="1"/>
    <col min="15" max="15" width="10.57421875" style="194" customWidth="1"/>
    <col min="16" max="16384" width="9.140625" style="194" customWidth="1"/>
  </cols>
  <sheetData>
    <row r="1" spans="4:15" ht="15" customHeight="1">
      <c r="D1" s="379"/>
      <c r="N1" s="15"/>
      <c r="O1" s="15" t="s">
        <v>333</v>
      </c>
    </row>
    <row r="2" spans="14:15" ht="15" customHeight="1">
      <c r="N2" s="15"/>
      <c r="O2" s="15" t="s">
        <v>337</v>
      </c>
    </row>
    <row r="3" spans="14:15" ht="15" customHeight="1">
      <c r="N3" s="15"/>
      <c r="O3" s="15" t="s">
        <v>30</v>
      </c>
    </row>
    <row r="4" spans="14:15" ht="9.75" customHeight="1">
      <c r="N4" s="15"/>
      <c r="O4" s="15"/>
    </row>
    <row r="5" spans="1:14" ht="18">
      <c r="A5" s="355" t="s">
        <v>252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</row>
    <row r="6" spans="1:15" ht="10.5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5" s="25" customFormat="1" ht="19.5" customHeight="1">
      <c r="A7" s="350" t="s">
        <v>9</v>
      </c>
      <c r="B7" s="350" t="s">
        <v>253</v>
      </c>
      <c r="C7" s="350" t="s">
        <v>179</v>
      </c>
      <c r="D7" s="344" t="s">
        <v>254</v>
      </c>
      <c r="E7" s="359" t="s">
        <v>255</v>
      </c>
      <c r="F7" s="344" t="s">
        <v>181</v>
      </c>
      <c r="G7" s="359" t="s">
        <v>256</v>
      </c>
      <c r="H7" s="344" t="s">
        <v>182</v>
      </c>
      <c r="I7" s="344"/>
      <c r="J7" s="344"/>
      <c r="K7" s="344"/>
      <c r="L7" s="344"/>
      <c r="M7" s="344"/>
      <c r="N7" s="362"/>
      <c r="O7" s="225"/>
    </row>
    <row r="8" spans="1:15" s="25" customFormat="1" ht="19.5" customHeight="1">
      <c r="A8" s="350"/>
      <c r="B8" s="350"/>
      <c r="C8" s="350"/>
      <c r="D8" s="344"/>
      <c r="E8" s="360"/>
      <c r="F8" s="344"/>
      <c r="G8" s="360"/>
      <c r="H8" s="344" t="s">
        <v>257</v>
      </c>
      <c r="I8" s="344" t="s">
        <v>185</v>
      </c>
      <c r="J8" s="344"/>
      <c r="K8" s="344"/>
      <c r="L8" s="344"/>
      <c r="M8" s="344" t="s">
        <v>258</v>
      </c>
      <c r="N8" s="344" t="s">
        <v>259</v>
      </c>
      <c r="O8" s="344" t="s">
        <v>260</v>
      </c>
    </row>
    <row r="9" spans="1:15" s="25" customFormat="1" ht="29.25" customHeight="1">
      <c r="A9" s="350"/>
      <c r="B9" s="350"/>
      <c r="C9" s="350"/>
      <c r="D9" s="344"/>
      <c r="E9" s="360"/>
      <c r="F9" s="344"/>
      <c r="G9" s="360"/>
      <c r="H9" s="344"/>
      <c r="I9" s="344" t="s">
        <v>186</v>
      </c>
      <c r="J9" s="356" t="s">
        <v>261</v>
      </c>
      <c r="K9" s="357" t="s">
        <v>262</v>
      </c>
      <c r="L9" s="357" t="s">
        <v>263</v>
      </c>
      <c r="M9" s="344"/>
      <c r="N9" s="344"/>
      <c r="O9" s="344"/>
    </row>
    <row r="10" spans="1:15" s="25" customFormat="1" ht="19.5" customHeight="1">
      <c r="A10" s="350"/>
      <c r="B10" s="350"/>
      <c r="C10" s="350"/>
      <c r="D10" s="344"/>
      <c r="E10" s="360"/>
      <c r="F10" s="344"/>
      <c r="G10" s="360"/>
      <c r="H10" s="344"/>
      <c r="I10" s="344"/>
      <c r="J10" s="356"/>
      <c r="K10" s="357"/>
      <c r="L10" s="357"/>
      <c r="M10" s="344"/>
      <c r="N10" s="344"/>
      <c r="O10" s="344"/>
    </row>
    <row r="11" spans="1:15" s="25" customFormat="1" ht="19.5" customHeight="1">
      <c r="A11" s="350"/>
      <c r="B11" s="350"/>
      <c r="C11" s="350"/>
      <c r="D11" s="344"/>
      <c r="E11" s="361"/>
      <c r="F11" s="344"/>
      <c r="G11" s="361"/>
      <c r="H11" s="344"/>
      <c r="I11" s="344"/>
      <c r="J11" s="356"/>
      <c r="K11" s="357"/>
      <c r="L11" s="357"/>
      <c r="M11" s="344"/>
      <c r="N11" s="344"/>
      <c r="O11" s="344"/>
    </row>
    <row r="12" spans="1:15" ht="7.5" customHeight="1">
      <c r="A12" s="191">
        <v>1</v>
      </c>
      <c r="B12" s="191">
        <v>2</v>
      </c>
      <c r="C12" s="191">
        <v>3</v>
      </c>
      <c r="D12" s="191">
        <v>4</v>
      </c>
      <c r="E12" s="191">
        <v>5</v>
      </c>
      <c r="F12" s="191">
        <v>6</v>
      </c>
      <c r="G12" s="191">
        <v>7</v>
      </c>
      <c r="H12" s="191">
        <v>8</v>
      </c>
      <c r="I12" s="191">
        <v>9</v>
      </c>
      <c r="J12" s="191">
        <v>10</v>
      </c>
      <c r="K12" s="191">
        <v>11</v>
      </c>
      <c r="L12" s="191">
        <v>12</v>
      </c>
      <c r="M12" s="191">
        <v>13</v>
      </c>
      <c r="N12" s="191">
        <v>14</v>
      </c>
      <c r="O12" s="191">
        <v>15</v>
      </c>
    </row>
    <row r="13" spans="1:15" ht="44.25" customHeight="1">
      <c r="A13" s="192" t="s">
        <v>10</v>
      </c>
      <c r="B13" s="192">
        <v>700</v>
      </c>
      <c r="C13" s="192">
        <v>70095</v>
      </c>
      <c r="D13" s="62" t="s">
        <v>264</v>
      </c>
      <c r="E13" s="192" t="s">
        <v>265</v>
      </c>
      <c r="F13" s="39">
        <v>1362591</v>
      </c>
      <c r="G13" s="39">
        <v>51591</v>
      </c>
      <c r="H13" s="39">
        <v>200000</v>
      </c>
      <c r="I13" s="39">
        <v>200000</v>
      </c>
      <c r="J13" s="39">
        <v>0</v>
      </c>
      <c r="K13" s="62" t="s">
        <v>191</v>
      </c>
      <c r="L13" s="39">
        <v>0</v>
      </c>
      <c r="M13" s="39">
        <v>1111000</v>
      </c>
      <c r="N13" s="39">
        <v>0</v>
      </c>
      <c r="O13" s="39">
        <v>0</v>
      </c>
    </row>
    <row r="14" spans="1:15" ht="44.25" customHeight="1">
      <c r="A14" s="192" t="s">
        <v>11</v>
      </c>
      <c r="B14" s="192">
        <v>700</v>
      </c>
      <c r="C14" s="192">
        <v>70095</v>
      </c>
      <c r="D14" s="62" t="s">
        <v>266</v>
      </c>
      <c r="E14" s="192" t="s">
        <v>267</v>
      </c>
      <c r="F14" s="39">
        <v>1768328</v>
      </c>
      <c r="G14" s="39">
        <v>0</v>
      </c>
      <c r="H14" s="39">
        <v>50000</v>
      </c>
      <c r="I14" s="39">
        <v>50000</v>
      </c>
      <c r="J14" s="39">
        <v>0</v>
      </c>
      <c r="K14" s="62" t="s">
        <v>191</v>
      </c>
      <c r="L14" s="39">
        <v>0</v>
      </c>
      <c r="M14" s="39">
        <v>1718328</v>
      </c>
      <c r="N14" s="39">
        <v>0</v>
      </c>
      <c r="O14" s="39">
        <v>0</v>
      </c>
    </row>
    <row r="15" spans="1:15" ht="44.25" customHeight="1">
      <c r="A15" s="192" t="s">
        <v>12</v>
      </c>
      <c r="B15" s="192">
        <v>700</v>
      </c>
      <c r="C15" s="192">
        <v>70095</v>
      </c>
      <c r="D15" s="62" t="s">
        <v>268</v>
      </c>
      <c r="E15" s="192" t="s">
        <v>265</v>
      </c>
      <c r="F15" s="39">
        <v>3456000</v>
      </c>
      <c r="G15" s="39">
        <v>177000</v>
      </c>
      <c r="H15" s="39">
        <v>975000</v>
      </c>
      <c r="I15" s="39">
        <v>275000</v>
      </c>
      <c r="J15" s="39">
        <v>0</v>
      </c>
      <c r="K15" s="62" t="s">
        <v>269</v>
      </c>
      <c r="L15" s="39">
        <v>0</v>
      </c>
      <c r="M15" s="39">
        <v>2304000</v>
      </c>
      <c r="N15" s="39">
        <v>0</v>
      </c>
      <c r="O15" s="39">
        <v>0</v>
      </c>
    </row>
    <row r="16" spans="1:15" s="232" customFormat="1" ht="43.5" customHeight="1">
      <c r="A16" s="226" t="s">
        <v>13</v>
      </c>
      <c r="B16" s="226">
        <v>700</v>
      </c>
      <c r="C16" s="226">
        <v>70095</v>
      </c>
      <c r="D16" s="227" t="s">
        <v>270</v>
      </c>
      <c r="E16" s="227" t="s">
        <v>271</v>
      </c>
      <c r="F16" s="228">
        <v>9149938</v>
      </c>
      <c r="G16" s="228">
        <v>3910395</v>
      </c>
      <c r="H16" s="228">
        <v>5239543</v>
      </c>
      <c r="I16" s="228">
        <v>3969071</v>
      </c>
      <c r="J16" s="228">
        <v>0</v>
      </c>
      <c r="K16" s="230" t="s">
        <v>272</v>
      </c>
      <c r="L16" s="228">
        <v>0</v>
      </c>
      <c r="M16" s="228">
        <v>0</v>
      </c>
      <c r="N16" s="229">
        <v>0</v>
      </c>
      <c r="O16" s="229">
        <v>0</v>
      </c>
    </row>
    <row r="17" spans="1:15" s="232" customFormat="1" ht="44.25" customHeight="1">
      <c r="A17" s="226" t="s">
        <v>14</v>
      </c>
      <c r="B17" s="226">
        <v>801</v>
      </c>
      <c r="C17" s="226">
        <v>80101</v>
      </c>
      <c r="D17" s="230" t="s">
        <v>273</v>
      </c>
      <c r="E17" s="230" t="s">
        <v>267</v>
      </c>
      <c r="F17" s="228">
        <v>144914</v>
      </c>
      <c r="G17" s="228">
        <v>79914</v>
      </c>
      <c r="H17" s="228">
        <v>65000</v>
      </c>
      <c r="I17" s="228">
        <v>65000</v>
      </c>
      <c r="J17" s="228">
        <v>0</v>
      </c>
      <c r="K17" s="231" t="s">
        <v>191</v>
      </c>
      <c r="L17" s="228">
        <v>0</v>
      </c>
      <c r="M17" s="228">
        <v>0</v>
      </c>
      <c r="N17" s="229">
        <v>0</v>
      </c>
      <c r="O17" s="229">
        <v>0</v>
      </c>
    </row>
    <row r="18" spans="1:15" s="232" customFormat="1" ht="37.5" customHeight="1">
      <c r="A18" s="226" t="s">
        <v>15</v>
      </c>
      <c r="B18" s="226">
        <v>801</v>
      </c>
      <c r="C18" s="226">
        <v>80104</v>
      </c>
      <c r="D18" s="230" t="s">
        <v>274</v>
      </c>
      <c r="E18" s="230" t="s">
        <v>271</v>
      </c>
      <c r="F18" s="228">
        <v>3675000</v>
      </c>
      <c r="G18" s="228">
        <v>2520000</v>
      </c>
      <c r="H18" s="228">
        <v>1155000</v>
      </c>
      <c r="I18" s="228">
        <v>1155000</v>
      </c>
      <c r="J18" s="228">
        <v>0</v>
      </c>
      <c r="K18" s="231" t="s">
        <v>191</v>
      </c>
      <c r="L18" s="228">
        <v>0</v>
      </c>
      <c r="M18" s="228">
        <v>0</v>
      </c>
      <c r="N18" s="229">
        <v>0</v>
      </c>
      <c r="O18" s="229">
        <v>0</v>
      </c>
    </row>
    <row r="19" ht="12.75">
      <c r="I19" s="211"/>
    </row>
    <row r="20" spans="1:15" ht="16.5" customHeight="1">
      <c r="A20" s="195"/>
      <c r="B20" s="195"/>
      <c r="C20" s="195"/>
      <c r="D20" s="206"/>
      <c r="E20" s="206"/>
      <c r="F20" s="123"/>
      <c r="G20" s="123"/>
      <c r="H20" s="123"/>
      <c r="I20" s="123"/>
      <c r="J20" s="123"/>
      <c r="K20" s="239"/>
      <c r="L20" s="123"/>
      <c r="M20" s="123"/>
      <c r="N20" s="197"/>
      <c r="O20" s="197"/>
    </row>
    <row r="21" spans="1:15" ht="13.5" customHeight="1">
      <c r="A21" s="195"/>
      <c r="B21" s="195"/>
      <c r="C21" s="195"/>
      <c r="D21" s="206"/>
      <c r="E21" s="206"/>
      <c r="F21" s="123"/>
      <c r="G21" s="123"/>
      <c r="H21" s="123"/>
      <c r="I21" s="123"/>
      <c r="J21" s="123"/>
      <c r="K21" s="196"/>
      <c r="L21" s="123"/>
      <c r="M21" s="123"/>
      <c r="N21" s="197"/>
      <c r="O21" s="197"/>
    </row>
    <row r="22" spans="8:15" ht="12.75">
      <c r="H22" s="40" t="s">
        <v>94</v>
      </c>
      <c r="N22" s="15"/>
      <c r="O22" s="15"/>
    </row>
    <row r="23" spans="8:15" ht="12.75">
      <c r="H23" s="40"/>
      <c r="N23" s="15"/>
      <c r="O23" s="15"/>
    </row>
    <row r="24" spans="1:15" s="25" customFormat="1" ht="19.5" customHeight="1">
      <c r="A24" s="350" t="s">
        <v>9</v>
      </c>
      <c r="B24" s="350" t="s">
        <v>253</v>
      </c>
      <c r="C24" s="350" t="s">
        <v>179</v>
      </c>
      <c r="D24" s="344" t="s">
        <v>254</v>
      </c>
      <c r="E24" s="359" t="s">
        <v>255</v>
      </c>
      <c r="F24" s="344" t="s">
        <v>181</v>
      </c>
      <c r="G24" s="359" t="s">
        <v>256</v>
      </c>
      <c r="H24" s="344" t="s">
        <v>182</v>
      </c>
      <c r="I24" s="344"/>
      <c r="J24" s="344"/>
      <c r="K24" s="344"/>
      <c r="L24" s="344"/>
      <c r="M24" s="344"/>
      <c r="N24" s="344"/>
      <c r="O24" s="233"/>
    </row>
    <row r="25" spans="1:15" s="25" customFormat="1" ht="19.5" customHeight="1">
      <c r="A25" s="350"/>
      <c r="B25" s="350"/>
      <c r="C25" s="350"/>
      <c r="D25" s="344"/>
      <c r="E25" s="360"/>
      <c r="F25" s="344"/>
      <c r="G25" s="360"/>
      <c r="H25" s="344" t="s">
        <v>257</v>
      </c>
      <c r="I25" s="344" t="s">
        <v>185</v>
      </c>
      <c r="J25" s="344"/>
      <c r="K25" s="344"/>
      <c r="L25" s="344"/>
      <c r="M25" s="344" t="s">
        <v>258</v>
      </c>
      <c r="N25" s="344" t="s">
        <v>259</v>
      </c>
      <c r="O25" s="344" t="s">
        <v>260</v>
      </c>
    </row>
    <row r="26" spans="1:15" s="25" customFormat="1" ht="29.25" customHeight="1">
      <c r="A26" s="350"/>
      <c r="B26" s="350"/>
      <c r="C26" s="350"/>
      <c r="D26" s="344"/>
      <c r="E26" s="360"/>
      <c r="F26" s="344"/>
      <c r="G26" s="360"/>
      <c r="H26" s="344"/>
      <c r="I26" s="344" t="s">
        <v>186</v>
      </c>
      <c r="J26" s="356" t="s">
        <v>261</v>
      </c>
      <c r="K26" s="357" t="s">
        <v>262</v>
      </c>
      <c r="L26" s="357" t="s">
        <v>263</v>
      </c>
      <c r="M26" s="344"/>
      <c r="N26" s="344"/>
      <c r="O26" s="344"/>
    </row>
    <row r="27" spans="1:15" s="25" customFormat="1" ht="19.5" customHeight="1">
      <c r="A27" s="350"/>
      <c r="B27" s="350"/>
      <c r="C27" s="350"/>
      <c r="D27" s="344"/>
      <c r="E27" s="360"/>
      <c r="F27" s="344"/>
      <c r="G27" s="360"/>
      <c r="H27" s="344"/>
      <c r="I27" s="344"/>
      <c r="J27" s="356"/>
      <c r="K27" s="357"/>
      <c r="L27" s="357"/>
      <c r="M27" s="344"/>
      <c r="N27" s="344"/>
      <c r="O27" s="344"/>
    </row>
    <row r="28" spans="1:15" s="25" customFormat="1" ht="19.5" customHeight="1">
      <c r="A28" s="350"/>
      <c r="B28" s="350"/>
      <c r="C28" s="350"/>
      <c r="D28" s="344"/>
      <c r="E28" s="361"/>
      <c r="F28" s="344"/>
      <c r="G28" s="361"/>
      <c r="H28" s="344"/>
      <c r="I28" s="344"/>
      <c r="J28" s="356"/>
      <c r="K28" s="357"/>
      <c r="L28" s="357"/>
      <c r="M28" s="344"/>
      <c r="N28" s="344"/>
      <c r="O28" s="344"/>
    </row>
    <row r="29" spans="1:15" ht="7.5" customHeight="1">
      <c r="A29" s="191">
        <v>1</v>
      </c>
      <c r="B29" s="191">
        <v>2</v>
      </c>
      <c r="C29" s="191">
        <v>3</v>
      </c>
      <c r="D29" s="191">
        <v>4</v>
      </c>
      <c r="E29" s="191">
        <v>5</v>
      </c>
      <c r="F29" s="191">
        <v>6</v>
      </c>
      <c r="G29" s="191">
        <v>7</v>
      </c>
      <c r="H29" s="191">
        <v>8</v>
      </c>
      <c r="I29" s="191">
        <v>9</v>
      </c>
      <c r="J29" s="191">
        <v>10</v>
      </c>
      <c r="K29" s="191">
        <v>11</v>
      </c>
      <c r="L29" s="191">
        <v>12</v>
      </c>
      <c r="M29" s="191">
        <v>13</v>
      </c>
      <c r="N29" s="191">
        <v>14</v>
      </c>
      <c r="O29" s="191">
        <v>15</v>
      </c>
    </row>
    <row r="30" spans="1:15" s="232" customFormat="1" ht="56.25" customHeight="1">
      <c r="A30" s="226" t="s">
        <v>16</v>
      </c>
      <c r="B30" s="226">
        <v>851</v>
      </c>
      <c r="C30" s="226">
        <v>85154</v>
      </c>
      <c r="D30" s="230" t="s">
        <v>275</v>
      </c>
      <c r="E30" s="230" t="s">
        <v>276</v>
      </c>
      <c r="F30" s="228">
        <v>92000</v>
      </c>
      <c r="G30" s="228">
        <v>0</v>
      </c>
      <c r="H30" s="228">
        <v>70561</v>
      </c>
      <c r="I30" s="228">
        <v>70561</v>
      </c>
      <c r="J30" s="228">
        <v>0</v>
      </c>
      <c r="K30" s="231" t="s">
        <v>191</v>
      </c>
      <c r="L30" s="228">
        <v>0</v>
      </c>
      <c r="M30" s="228">
        <v>21439</v>
      </c>
      <c r="N30" s="229">
        <v>0</v>
      </c>
      <c r="O30" s="229">
        <v>0</v>
      </c>
    </row>
    <row r="31" spans="1:15" s="232" customFormat="1" ht="37.5" customHeight="1">
      <c r="A31" s="234" t="s">
        <v>17</v>
      </c>
      <c r="B31" s="234">
        <v>921</v>
      </c>
      <c r="C31" s="234">
        <v>92120</v>
      </c>
      <c r="D31" s="235" t="s">
        <v>277</v>
      </c>
      <c r="E31" s="235" t="s">
        <v>278</v>
      </c>
      <c r="F31" s="236">
        <v>12587872</v>
      </c>
      <c r="G31" s="236">
        <v>11694872</v>
      </c>
      <c r="H31" s="236">
        <v>893000</v>
      </c>
      <c r="I31" s="236">
        <v>893000</v>
      </c>
      <c r="J31" s="236">
        <v>0</v>
      </c>
      <c r="K31" s="237" t="s">
        <v>191</v>
      </c>
      <c r="L31" s="236">
        <v>0</v>
      </c>
      <c r="M31" s="236">
        <v>0</v>
      </c>
      <c r="N31" s="238">
        <v>0</v>
      </c>
      <c r="O31" s="238">
        <v>0</v>
      </c>
    </row>
    <row r="32" spans="1:15" s="90" customFormat="1" ht="37.5" customHeight="1">
      <c r="A32" s="203" t="s">
        <v>200</v>
      </c>
      <c r="B32" s="203">
        <v>926</v>
      </c>
      <c r="C32" s="203">
        <v>92695</v>
      </c>
      <c r="D32" s="204" t="s">
        <v>279</v>
      </c>
      <c r="E32" s="204" t="s">
        <v>289</v>
      </c>
      <c r="F32" s="70">
        <v>12563223</v>
      </c>
      <c r="G32" s="70">
        <v>6863223</v>
      </c>
      <c r="H32" s="70">
        <v>700000</v>
      </c>
      <c r="I32" s="70">
        <v>700000</v>
      </c>
      <c r="J32" s="70">
        <v>0</v>
      </c>
      <c r="K32" s="205" t="s">
        <v>191</v>
      </c>
      <c r="L32" s="70">
        <v>0</v>
      </c>
      <c r="M32" s="70">
        <v>1500000</v>
      </c>
      <c r="N32" s="240">
        <v>1500000</v>
      </c>
      <c r="O32" s="240">
        <v>2000000</v>
      </c>
    </row>
    <row r="33" spans="1:15" s="90" customFormat="1" ht="43.5" customHeight="1">
      <c r="A33" s="203" t="s">
        <v>203</v>
      </c>
      <c r="B33" s="203">
        <v>900</v>
      </c>
      <c r="C33" s="203">
        <v>90095</v>
      </c>
      <c r="D33" s="204" t="s">
        <v>280</v>
      </c>
      <c r="E33" s="204" t="s">
        <v>281</v>
      </c>
      <c r="F33" s="70">
        <v>23385582</v>
      </c>
      <c r="G33" s="70">
        <v>702644</v>
      </c>
      <c r="H33" s="70">
        <v>20000</v>
      </c>
      <c r="I33" s="70">
        <v>20000</v>
      </c>
      <c r="J33" s="70">
        <v>0</v>
      </c>
      <c r="K33" s="205" t="s">
        <v>191</v>
      </c>
      <c r="L33" s="70">
        <v>0</v>
      </c>
      <c r="M33" s="70">
        <v>0</v>
      </c>
      <c r="N33" s="240">
        <v>0</v>
      </c>
      <c r="O33" s="240">
        <v>22662938</v>
      </c>
    </row>
    <row r="34" spans="1:15" s="90" customFormat="1" ht="37.5" customHeight="1">
      <c r="A34" s="203" t="s">
        <v>206</v>
      </c>
      <c r="B34" s="203">
        <v>900</v>
      </c>
      <c r="C34" s="203">
        <v>90095</v>
      </c>
      <c r="D34" s="204" t="s">
        <v>282</v>
      </c>
      <c r="E34" s="204" t="s">
        <v>267</v>
      </c>
      <c r="F34" s="70">
        <v>286821</v>
      </c>
      <c r="G34" s="70">
        <v>201421</v>
      </c>
      <c r="H34" s="70">
        <v>85400</v>
      </c>
      <c r="I34" s="70">
        <v>85400</v>
      </c>
      <c r="J34" s="70">
        <v>0</v>
      </c>
      <c r="K34" s="205" t="s">
        <v>191</v>
      </c>
      <c r="L34" s="70">
        <v>0</v>
      </c>
      <c r="M34" s="70">
        <v>0</v>
      </c>
      <c r="N34" s="240">
        <v>0</v>
      </c>
      <c r="O34" s="240">
        <v>0</v>
      </c>
    </row>
    <row r="35" spans="1:15" s="90" customFormat="1" ht="37.5" customHeight="1">
      <c r="A35" s="203" t="s">
        <v>214</v>
      </c>
      <c r="B35" s="203">
        <v>900</v>
      </c>
      <c r="C35" s="203">
        <v>90015</v>
      </c>
      <c r="D35" s="204" t="s">
        <v>283</v>
      </c>
      <c r="E35" s="204" t="s">
        <v>276</v>
      </c>
      <c r="F35" s="70">
        <v>64400</v>
      </c>
      <c r="G35" s="70">
        <v>0</v>
      </c>
      <c r="H35" s="70">
        <v>6100</v>
      </c>
      <c r="I35" s="70">
        <v>6100</v>
      </c>
      <c r="J35" s="70">
        <v>0</v>
      </c>
      <c r="K35" s="205" t="s">
        <v>191</v>
      </c>
      <c r="L35" s="70">
        <v>0</v>
      </c>
      <c r="M35" s="70">
        <v>58300</v>
      </c>
      <c r="N35" s="240">
        <v>0</v>
      </c>
      <c r="O35" s="240">
        <v>0</v>
      </c>
    </row>
    <row r="36" spans="1:15" s="90" customFormat="1" ht="43.5" customHeight="1">
      <c r="A36" s="203" t="s">
        <v>248</v>
      </c>
      <c r="B36" s="203">
        <v>926</v>
      </c>
      <c r="C36" s="203">
        <v>92601</v>
      </c>
      <c r="D36" s="204" t="s">
        <v>199</v>
      </c>
      <c r="E36" s="204" t="s">
        <v>276</v>
      </c>
      <c r="F36" s="70">
        <v>1276000</v>
      </c>
      <c r="G36" s="70">
        <v>0</v>
      </c>
      <c r="H36" s="70">
        <v>697000</v>
      </c>
      <c r="I36" s="70">
        <v>364000</v>
      </c>
      <c r="J36" s="70">
        <v>0</v>
      </c>
      <c r="K36" s="205" t="s">
        <v>298</v>
      </c>
      <c r="L36" s="70">
        <v>0</v>
      </c>
      <c r="M36" s="70">
        <v>579000</v>
      </c>
      <c r="N36" s="240">
        <v>0</v>
      </c>
      <c r="O36" s="240">
        <v>0</v>
      </c>
    </row>
    <row r="37" spans="1:15" s="90" customFormat="1" ht="22.5" customHeight="1">
      <c r="A37" s="358" t="s">
        <v>7</v>
      </c>
      <c r="B37" s="358"/>
      <c r="C37" s="358"/>
      <c r="D37" s="358"/>
      <c r="E37" s="320"/>
      <c r="F37" s="380">
        <f>SUM(F13,F14,F15,F16,F17,F18,F30,F31,F32,F33,F35,F36)</f>
        <v>69525848</v>
      </c>
      <c r="G37" s="380">
        <f>SUM(G13,G14,G15,G16,G17,G18,G30,G31,G32,G33,G35,G36)</f>
        <v>25999639</v>
      </c>
      <c r="H37" s="380">
        <f>SUM(H13,H14,H15,H16,H17,H18,H30,H31,H32,H33,H35,H36)</f>
        <v>10071204</v>
      </c>
      <c r="I37" s="380">
        <f>SUM(I13,I14,I15,I16,I17,I18,I30,I31,I32,I33,I35,I36)</f>
        <v>7767732</v>
      </c>
      <c r="J37" s="380">
        <f>SUM(J13,J14,J15,J16,J17,J18,J30,J31,J32,J33,J35,J36)</f>
        <v>0</v>
      </c>
      <c r="K37" s="380">
        <v>2303472</v>
      </c>
      <c r="L37" s="380">
        <f>SUM(L13,L14,L15,L16,L17,L18,L30,L31,L32,L33,L35,L36)</f>
        <v>0</v>
      </c>
      <c r="M37" s="380">
        <f>SUM(M13,M14,M15,M16,M17,M18,M30,M31,M32,M33,M35,M36)</f>
        <v>7292067</v>
      </c>
      <c r="N37" s="380">
        <f>SUM(N13,N14,N15,N16,N17,N18,N30,N31,N32,N33,N35,N36)</f>
        <v>1500000</v>
      </c>
      <c r="O37" s="380">
        <f>SUM(O13,O14,O15,O16,O17,O18,O30,O31,O32,O33,O35,O36)</f>
        <v>24662938</v>
      </c>
    </row>
    <row r="38" spans="6:9" ht="12.75">
      <c r="F38" s="211"/>
      <c r="G38" s="211"/>
      <c r="H38" s="211"/>
      <c r="I38" s="211"/>
    </row>
    <row r="39" spans="1:15" ht="12.75">
      <c r="A39" s="241" t="s">
        <v>284</v>
      </c>
      <c r="O39" s="211"/>
    </row>
    <row r="41" spans="7:8" ht="12.75">
      <c r="G41" s="211"/>
      <c r="H41" s="40" t="s">
        <v>285</v>
      </c>
    </row>
    <row r="42" ht="12.75">
      <c r="G42" s="211"/>
    </row>
    <row r="43" spans="1:7" ht="12.75">
      <c r="A43" s="194" t="s">
        <v>286</v>
      </c>
      <c r="G43" s="211"/>
    </row>
    <row r="44" ht="12.75">
      <c r="A44" s="194" t="s">
        <v>208</v>
      </c>
    </row>
    <row r="45" ht="12.75">
      <c r="A45" s="194" t="s">
        <v>299</v>
      </c>
    </row>
    <row r="46" ht="12.75">
      <c r="A46" s="194" t="s">
        <v>210</v>
      </c>
    </row>
    <row r="47" ht="12.75">
      <c r="A47" s="194" t="s">
        <v>287</v>
      </c>
    </row>
    <row r="48" ht="12.75">
      <c r="A48" s="194" t="s">
        <v>288</v>
      </c>
    </row>
    <row r="49" ht="12.75">
      <c r="A49" s="194" t="s">
        <v>213</v>
      </c>
    </row>
    <row r="50" spans="1:12" ht="15">
      <c r="A50" s="202"/>
      <c r="F50" s="211"/>
      <c r="G50" s="211"/>
      <c r="H50" s="211"/>
      <c r="I50" s="211"/>
      <c r="J50" s="211"/>
      <c r="L50" s="172" t="s">
        <v>3</v>
      </c>
    </row>
    <row r="51" ht="15">
      <c r="L51" s="172"/>
    </row>
    <row r="52" ht="15">
      <c r="L52" s="172" t="s">
        <v>5</v>
      </c>
    </row>
  </sheetData>
  <sheetProtection/>
  <mergeCells count="36">
    <mergeCell ref="A5:N5"/>
    <mergeCell ref="A7:A11"/>
    <mergeCell ref="B7:B11"/>
    <mergeCell ref="C7:C11"/>
    <mergeCell ref="D7:D11"/>
    <mergeCell ref="E7:E11"/>
    <mergeCell ref="F7:F11"/>
    <mergeCell ref="G7:G11"/>
    <mergeCell ref="H7:N7"/>
    <mergeCell ref="H8:H11"/>
    <mergeCell ref="I8:L8"/>
    <mergeCell ref="M8:M11"/>
    <mergeCell ref="N8:N11"/>
    <mergeCell ref="O8:O11"/>
    <mergeCell ref="I9:I11"/>
    <mergeCell ref="J9:J11"/>
    <mergeCell ref="K9:K11"/>
    <mergeCell ref="L9:L11"/>
    <mergeCell ref="M25:M28"/>
    <mergeCell ref="N25:N28"/>
    <mergeCell ref="A24:A28"/>
    <mergeCell ref="B24:B28"/>
    <mergeCell ref="C24:C28"/>
    <mergeCell ref="D24:D28"/>
    <mergeCell ref="E24:E28"/>
    <mergeCell ref="F24:F28"/>
    <mergeCell ref="O25:O28"/>
    <mergeCell ref="I26:I28"/>
    <mergeCell ref="J26:J28"/>
    <mergeCell ref="K26:K28"/>
    <mergeCell ref="L26:L28"/>
    <mergeCell ref="A37:D37"/>
    <mergeCell ref="G24:G28"/>
    <mergeCell ref="H24:N24"/>
    <mergeCell ref="H25:H28"/>
    <mergeCell ref="I25:L25"/>
  </mergeCells>
  <printOptions/>
  <pageMargins left="0.2" right="0.2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8.7109375" style="194" customWidth="1"/>
    <col min="2" max="2" width="9.7109375" style="194" customWidth="1"/>
    <col min="3" max="3" width="68.00390625" style="194" customWidth="1"/>
    <col min="4" max="6" width="11.7109375" style="194" customWidth="1"/>
    <col min="7" max="7" width="11.7109375" style="214" customWidth="1"/>
    <col min="8" max="16384" width="9.140625" style="214" customWidth="1"/>
  </cols>
  <sheetData>
    <row r="1" spans="3:7" ht="16.5" customHeight="1">
      <c r="C1" s="381"/>
      <c r="G1" s="15" t="s">
        <v>334</v>
      </c>
    </row>
    <row r="2" ht="16.5" customHeight="1">
      <c r="G2" s="15" t="s">
        <v>337</v>
      </c>
    </row>
    <row r="3" ht="16.5" customHeight="1">
      <c r="G3" s="15" t="s">
        <v>30</v>
      </c>
    </row>
    <row r="4" ht="16.5" customHeight="1">
      <c r="G4" s="381"/>
    </row>
    <row r="5" spans="1:7" ht="30" customHeight="1">
      <c r="A5" s="366" t="s">
        <v>216</v>
      </c>
      <c r="B5" s="366"/>
      <c r="C5" s="366"/>
      <c r="D5" s="366"/>
      <c r="E5" s="366"/>
      <c r="F5" s="366"/>
      <c r="G5" s="366"/>
    </row>
    <row r="6" spans="1:7" s="40" customFormat="1" ht="20.25" customHeight="1">
      <c r="A6" s="350" t="s">
        <v>4</v>
      </c>
      <c r="B6" s="364" t="s">
        <v>2</v>
      </c>
      <c r="C6" s="364" t="s">
        <v>217</v>
      </c>
      <c r="D6" s="344" t="s">
        <v>218</v>
      </c>
      <c r="E6" s="344" t="s">
        <v>219</v>
      </c>
      <c r="F6" s="344" t="s">
        <v>35</v>
      </c>
      <c r="G6" s="344"/>
    </row>
    <row r="7" spans="1:7" s="40" customFormat="1" ht="32.25" customHeight="1">
      <c r="A7" s="350"/>
      <c r="B7" s="365"/>
      <c r="C7" s="365"/>
      <c r="D7" s="350"/>
      <c r="E7" s="344"/>
      <c r="F7" s="176" t="s">
        <v>220</v>
      </c>
      <c r="G7" s="176" t="s">
        <v>221</v>
      </c>
    </row>
    <row r="8" spans="1:7" ht="9" customHeight="1">
      <c r="A8" s="191">
        <v>1</v>
      </c>
      <c r="B8" s="191">
        <v>2</v>
      </c>
      <c r="C8" s="191">
        <v>3</v>
      </c>
      <c r="D8" s="191">
        <v>4</v>
      </c>
      <c r="E8" s="191">
        <v>5</v>
      </c>
      <c r="F8" s="191">
        <v>6</v>
      </c>
      <c r="G8" s="191">
        <v>7</v>
      </c>
    </row>
    <row r="9" spans="1:7" ht="38.25">
      <c r="A9" s="177" t="s">
        <v>222</v>
      </c>
      <c r="B9" s="212" t="s">
        <v>223</v>
      </c>
      <c r="C9" s="213" t="s">
        <v>224</v>
      </c>
      <c r="D9" s="39">
        <v>3219</v>
      </c>
      <c r="E9" s="39">
        <f aca="true" t="shared" si="0" ref="E9:E16">SUM(F9:G9)</f>
        <v>3219</v>
      </c>
      <c r="F9" s="39">
        <v>3219</v>
      </c>
      <c r="G9" s="39">
        <v>0</v>
      </c>
    </row>
    <row r="10" spans="1:7" ht="38.25" customHeight="1">
      <c r="A10" s="177" t="s">
        <v>153</v>
      </c>
      <c r="B10" s="212" t="s">
        <v>225</v>
      </c>
      <c r="C10" s="213" t="s">
        <v>226</v>
      </c>
      <c r="D10" s="39">
        <v>121409</v>
      </c>
      <c r="E10" s="39">
        <f t="shared" si="0"/>
        <v>121409</v>
      </c>
      <c r="F10" s="39">
        <v>121409</v>
      </c>
      <c r="G10" s="39">
        <v>0</v>
      </c>
    </row>
    <row r="11" spans="1:7" s="173" customFormat="1" ht="79.5" customHeight="1">
      <c r="A11" s="303" t="s">
        <v>153</v>
      </c>
      <c r="B11" s="382" t="s">
        <v>156</v>
      </c>
      <c r="C11" s="383" t="s">
        <v>227</v>
      </c>
      <c r="D11" s="70">
        <v>14913</v>
      </c>
      <c r="E11" s="70">
        <f t="shared" si="0"/>
        <v>14913</v>
      </c>
      <c r="F11" s="70">
        <v>14913</v>
      </c>
      <c r="G11" s="70">
        <v>0</v>
      </c>
    </row>
    <row r="12" spans="1:7" s="3" customFormat="1" ht="28.5" customHeight="1">
      <c r="A12" s="177" t="s">
        <v>228</v>
      </c>
      <c r="B12" s="212" t="s">
        <v>229</v>
      </c>
      <c r="C12" s="213" t="s">
        <v>230</v>
      </c>
      <c r="D12" s="39">
        <v>3260</v>
      </c>
      <c r="E12" s="39">
        <f t="shared" si="0"/>
        <v>3260</v>
      </c>
      <c r="F12" s="39">
        <v>3260</v>
      </c>
      <c r="G12" s="39">
        <v>0</v>
      </c>
    </row>
    <row r="13" spans="1:7" s="3" customFormat="1" ht="38.25">
      <c r="A13" s="177" t="s">
        <v>228</v>
      </c>
      <c r="B13" s="212" t="s">
        <v>231</v>
      </c>
      <c r="C13" s="213" t="s">
        <v>232</v>
      </c>
      <c r="D13" s="39">
        <v>20267</v>
      </c>
      <c r="E13" s="39">
        <f t="shared" si="0"/>
        <v>20267</v>
      </c>
      <c r="F13" s="39">
        <v>20267</v>
      </c>
      <c r="G13" s="39">
        <v>0</v>
      </c>
    </row>
    <row r="14" spans="1:7" s="3" customFormat="1" ht="38.25">
      <c r="A14" s="177" t="s">
        <v>228</v>
      </c>
      <c r="B14" s="212" t="s">
        <v>233</v>
      </c>
      <c r="C14" s="213" t="s">
        <v>234</v>
      </c>
      <c r="D14" s="39">
        <v>23199</v>
      </c>
      <c r="E14" s="39">
        <f t="shared" si="0"/>
        <v>23199</v>
      </c>
      <c r="F14" s="39">
        <v>23199</v>
      </c>
      <c r="G14" s="39">
        <v>0</v>
      </c>
    </row>
    <row r="15" spans="1:7" ht="28.5" customHeight="1">
      <c r="A15" s="177" t="s">
        <v>235</v>
      </c>
      <c r="B15" s="212" t="s">
        <v>236</v>
      </c>
      <c r="C15" s="213" t="s">
        <v>237</v>
      </c>
      <c r="D15" s="39">
        <v>1000</v>
      </c>
      <c r="E15" s="39">
        <f t="shared" si="0"/>
        <v>1000</v>
      </c>
      <c r="F15" s="39">
        <v>1000</v>
      </c>
      <c r="G15" s="39">
        <v>0</v>
      </c>
    </row>
    <row r="16" spans="1:7" ht="18" customHeight="1">
      <c r="A16" s="177" t="s">
        <v>177</v>
      </c>
      <c r="B16" s="212" t="s">
        <v>238</v>
      </c>
      <c r="C16" s="213" t="s">
        <v>239</v>
      </c>
      <c r="D16" s="39">
        <v>1000</v>
      </c>
      <c r="E16" s="39">
        <f t="shared" si="0"/>
        <v>1000</v>
      </c>
      <c r="F16" s="39">
        <v>1000</v>
      </c>
      <c r="G16" s="39">
        <v>0</v>
      </c>
    </row>
    <row r="19" spans="1:7" ht="16.5" customHeight="1">
      <c r="A19" s="363" t="s">
        <v>94</v>
      </c>
      <c r="B19" s="384"/>
      <c r="C19" s="384"/>
      <c r="D19" s="384"/>
      <c r="E19" s="384"/>
      <c r="F19" s="384"/>
      <c r="G19" s="384"/>
    </row>
    <row r="20" spans="1:7" s="216" customFormat="1" ht="16.5" customHeight="1">
      <c r="A20" s="215"/>
      <c r="B20" s="215"/>
      <c r="C20" s="206"/>
      <c r="D20" s="123"/>
      <c r="E20" s="123"/>
      <c r="F20" s="123"/>
      <c r="G20" s="123"/>
    </row>
    <row r="21" spans="1:7" s="40" customFormat="1" ht="20.25" customHeight="1">
      <c r="A21" s="350" t="s">
        <v>4</v>
      </c>
      <c r="B21" s="364" t="s">
        <v>2</v>
      </c>
      <c r="C21" s="364" t="s">
        <v>217</v>
      </c>
      <c r="D21" s="344" t="s">
        <v>218</v>
      </c>
      <c r="E21" s="344" t="s">
        <v>219</v>
      </c>
      <c r="F21" s="344" t="s">
        <v>35</v>
      </c>
      <c r="G21" s="344"/>
    </row>
    <row r="22" spans="1:7" s="40" customFormat="1" ht="32.25" customHeight="1">
      <c r="A22" s="350"/>
      <c r="B22" s="365"/>
      <c r="C22" s="365"/>
      <c r="D22" s="350"/>
      <c r="E22" s="344"/>
      <c r="F22" s="176" t="s">
        <v>220</v>
      </c>
      <c r="G22" s="176" t="s">
        <v>221</v>
      </c>
    </row>
    <row r="23" spans="1:7" ht="9" customHeight="1">
      <c r="A23" s="191">
        <v>1</v>
      </c>
      <c r="B23" s="191">
        <v>2</v>
      </c>
      <c r="C23" s="191">
        <v>3</v>
      </c>
      <c r="D23" s="191">
        <v>4</v>
      </c>
      <c r="E23" s="191">
        <v>5</v>
      </c>
      <c r="F23" s="191">
        <v>6</v>
      </c>
      <c r="G23" s="191">
        <v>7</v>
      </c>
    </row>
    <row r="24" spans="1:7" ht="63.75">
      <c r="A24" s="177" t="s">
        <v>36</v>
      </c>
      <c r="B24" s="212" t="s">
        <v>240</v>
      </c>
      <c r="C24" s="213" t="s">
        <v>241</v>
      </c>
      <c r="D24" s="39">
        <v>3291000</v>
      </c>
      <c r="E24" s="39">
        <f>SUM(F24:G24)</f>
        <v>3291000</v>
      </c>
      <c r="F24" s="39">
        <v>3291000</v>
      </c>
      <c r="G24" s="39">
        <v>0</v>
      </c>
    </row>
    <row r="25" spans="1:7" ht="28.5" customHeight="1">
      <c r="A25" s="177" t="s">
        <v>36</v>
      </c>
      <c r="B25" s="212" t="s">
        <v>242</v>
      </c>
      <c r="C25" s="213" t="s">
        <v>243</v>
      </c>
      <c r="D25" s="39">
        <v>4300</v>
      </c>
      <c r="E25" s="39">
        <f>SUM(F25:G25)</f>
        <v>4300</v>
      </c>
      <c r="F25" s="39">
        <v>4300</v>
      </c>
      <c r="G25" s="39">
        <v>0</v>
      </c>
    </row>
    <row r="26" spans="1:7" ht="20.25" customHeight="1">
      <c r="A26" s="217" t="s">
        <v>36</v>
      </c>
      <c r="B26" s="218" t="s">
        <v>244</v>
      </c>
      <c r="C26" s="219" t="s">
        <v>245</v>
      </c>
      <c r="D26" s="208">
        <v>120000</v>
      </c>
      <c r="E26" s="208">
        <f>SUM(F26:G26)</f>
        <v>120000</v>
      </c>
      <c r="F26" s="208">
        <v>120000</v>
      </c>
      <c r="G26" s="208">
        <v>0</v>
      </c>
    </row>
    <row r="27" spans="1:7" ht="22.5" customHeight="1">
      <c r="A27" s="220"/>
      <c r="B27" s="221"/>
      <c r="C27" s="175" t="s">
        <v>246</v>
      </c>
      <c r="D27" s="222">
        <f>SUM(D9,D10,D11,D12,D13,D14,D15,D16,D24,D25,D26)</f>
        <v>3603567</v>
      </c>
      <c r="E27" s="222">
        <f>SUM(E9,E10,E11,E12,E13,E14,E15,E16,E24,E25,E26)</f>
        <v>3603567</v>
      </c>
      <c r="F27" s="222">
        <f>SUM(F9,F10,F11,F12,F13,F14,F15,F16,F24,F25,F26)</f>
        <v>3603567</v>
      </c>
      <c r="G27" s="222">
        <f>SUM(G9,G10,G11,G12,G13,G14,G15,G16,G24,G25,G26)</f>
        <v>0</v>
      </c>
    </row>
    <row r="28" ht="16.5" customHeight="1">
      <c r="A28" s="202"/>
    </row>
    <row r="29" ht="15">
      <c r="E29" s="172" t="s">
        <v>3</v>
      </c>
    </row>
    <row r="30" ht="15">
      <c r="E30" s="172"/>
    </row>
    <row r="31" ht="15">
      <c r="E31" s="172" t="s">
        <v>5</v>
      </c>
    </row>
  </sheetData>
  <sheetProtection/>
  <mergeCells count="14">
    <mergeCell ref="A5:G5"/>
    <mergeCell ref="A6:A7"/>
    <mergeCell ref="B6:B7"/>
    <mergeCell ref="C6:C7"/>
    <mergeCell ref="D6:D7"/>
    <mergeCell ref="E6:E7"/>
    <mergeCell ref="F6:G6"/>
    <mergeCell ref="A19:G19"/>
    <mergeCell ref="A21:A22"/>
    <mergeCell ref="B21:B22"/>
    <mergeCell ref="C21:C22"/>
    <mergeCell ref="D21:D22"/>
    <mergeCell ref="E21:E22"/>
    <mergeCell ref="F21:G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Wioletta</cp:lastModifiedBy>
  <cp:lastPrinted>2010-09-29T09:35:09Z</cp:lastPrinted>
  <dcterms:created xsi:type="dcterms:W3CDTF">2007-01-12T09:44:44Z</dcterms:created>
  <dcterms:modified xsi:type="dcterms:W3CDTF">2010-10-04T10:01:45Z</dcterms:modified>
  <cp:category/>
  <cp:version/>
  <cp:contentType/>
  <cp:contentStatus/>
</cp:coreProperties>
</file>