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801" activeTab="1"/>
  </bookViews>
  <sheets>
    <sheet name="Zał.1WPF" sheetId="1" r:id="rId1"/>
    <sheet name="Zał.2Przedsięwzięcia" sheetId="2" r:id="rId2"/>
  </sheets>
  <definedNames/>
  <calcPr fullCalcOnLoad="1"/>
</workbook>
</file>

<file path=xl/sharedStrings.xml><?xml version="1.0" encoding="utf-8"?>
<sst xmlns="http://schemas.openxmlformats.org/spreadsheetml/2006/main" count="861" uniqueCount="194">
  <si>
    <t xml:space="preserve"> - 3 -</t>
  </si>
  <si>
    <t xml:space="preserve"> - 5 -</t>
  </si>
  <si>
    <t xml:space="preserve"> - 7 -</t>
  </si>
  <si>
    <t xml:space="preserve"> - 9 -</t>
  </si>
  <si>
    <t xml:space="preserve"> - 11 -</t>
  </si>
  <si>
    <t>L.p.</t>
  </si>
  <si>
    <t>Wyszczególnienie</t>
  </si>
  <si>
    <t>Wykonanie 2008</t>
  </si>
  <si>
    <t>Wykonanie 2009</t>
  </si>
  <si>
    <t>Plan 3kw.2010</t>
  </si>
  <si>
    <t>Prognoza 2011</t>
  </si>
  <si>
    <t>Prognoza 2012</t>
  </si>
  <si>
    <t>Prognoza 2013</t>
  </si>
  <si>
    <t>Prognoza 2014</t>
  </si>
  <si>
    <t>Prognoza 2015</t>
  </si>
  <si>
    <t>Prognoza 2016</t>
  </si>
  <si>
    <t>Prognoza 2017</t>
  </si>
  <si>
    <t>Prognoza 2018</t>
  </si>
  <si>
    <t>Prognoza 2019</t>
  </si>
  <si>
    <t>Prognoza 2020</t>
  </si>
  <si>
    <t>Prognoza 2021</t>
  </si>
  <si>
    <t>Prognoza 2022</t>
  </si>
  <si>
    <t>Prognoza 2023</t>
  </si>
  <si>
    <t>Prognoza 2024</t>
  </si>
  <si>
    <t>Prognoza 2025</t>
  </si>
  <si>
    <t>Prognoza 2026</t>
  </si>
  <si>
    <t>Prognoza 2027</t>
  </si>
  <si>
    <t>Prognoza 2028</t>
  </si>
  <si>
    <t>Prognoza 2029</t>
  </si>
  <si>
    <t>Prognoza 2030</t>
  </si>
  <si>
    <t>Prognoza 2031</t>
  </si>
  <si>
    <t>Prognoza 2032</t>
  </si>
  <si>
    <t>Prognoza 2033</t>
  </si>
  <si>
    <t>Prognoza 2034</t>
  </si>
  <si>
    <t>Prognoza 2035</t>
  </si>
  <si>
    <t>Prognoza 2036</t>
  </si>
  <si>
    <t>Prognoza 2037</t>
  </si>
  <si>
    <t>Prognoza 2038</t>
  </si>
  <si>
    <t>Prognoza 2039</t>
  </si>
  <si>
    <t>Prognoza 2040</t>
  </si>
  <si>
    <t>Prognoza 2041</t>
  </si>
  <si>
    <t>Prognoza 2042</t>
  </si>
  <si>
    <t>Prognoza 2043</t>
  </si>
  <si>
    <t>Prognoza 2044</t>
  </si>
  <si>
    <t>Prognoza 2045</t>
  </si>
  <si>
    <t>Dochody ogółem, z tego:</t>
  </si>
  <si>
    <t>1a</t>
  </si>
  <si>
    <t>dochody bieżące</t>
  </si>
  <si>
    <t>1b</t>
  </si>
  <si>
    <t>dochody majątkowe, w tym</t>
  </si>
  <si>
    <t>1c</t>
  </si>
  <si>
    <t>ze sprzedaży majątku</t>
  </si>
  <si>
    <t>Wydatki bieżące (bez odsetek i prowizji od: kredytów i pożyczek oraz wyemitowanych papierów wartościowych), w tym:</t>
  </si>
  <si>
    <t>2a</t>
  </si>
  <si>
    <t>na wynagrodzenia i składki od nich naliczane</t>
  </si>
  <si>
    <t>2b</t>
  </si>
  <si>
    <t>zwiazane z funkcjonowaniem JST</t>
  </si>
  <si>
    <t>2c</t>
  </si>
  <si>
    <t>z tytułu gwarancji i poręczeń, w tym:</t>
  </si>
  <si>
    <t>2d</t>
  </si>
  <si>
    <t>gwarancje i poręczenia podlegające wyłączeniu z limitów spłaty zobowiązań z art. 243 ufp / 169 sufp</t>
  </si>
  <si>
    <t>2e</t>
  </si>
  <si>
    <t>wydatki bieżące objęte limitem art. 226 ust. 4 ufp</t>
  </si>
  <si>
    <t>Różnica (1 - 2)</t>
  </si>
  <si>
    <t>Nadwyżka budżetowa z lat ubiegłych plus wolne środki, zgodnie z art. 217 ufp, w tym:</t>
  </si>
  <si>
    <t>4a</t>
  </si>
  <si>
    <t>nadwyżka budżetowa z lat ubiegłych plus wolne środki, zgodnie z art. 217 ufp, angażowane na pokrycie deficytu budżetu roku bieżącego</t>
  </si>
  <si>
    <t>Inne przychody nie związane z zaciągnięciem długu</t>
  </si>
  <si>
    <t>Środki do dyspozycji (3 + 4 + 5)</t>
  </si>
  <si>
    <t>Spłata i obsługa długu, z tego:</t>
  </si>
  <si>
    <t>7a</t>
  </si>
  <si>
    <t>rozchody z tytułu spłaty rat kapitałowych oraz wykupu papierów wartościowych</t>
  </si>
  <si>
    <t>7b</t>
  </si>
  <si>
    <t>wydatki bieżące na obsługę długu</t>
  </si>
  <si>
    <t>Inne rozchody (bez spłaty długu np. udzielane pożyczki)</t>
  </si>
  <si>
    <t>Środki do dyspozycji (6 - 7 - 8)</t>
  </si>
  <si>
    <t xml:space="preserve"> - 2 -</t>
  </si>
  <si>
    <t xml:space="preserve"> - 4 -</t>
  </si>
  <si>
    <t xml:space="preserve"> - 6 -</t>
  </si>
  <si>
    <t xml:space="preserve"> - 8 -</t>
  </si>
  <si>
    <t xml:space="preserve"> - 10 -</t>
  </si>
  <si>
    <t xml:space="preserve"> - 12 -</t>
  </si>
  <si>
    <t>Wydatki majątkowe, w tym:</t>
  </si>
  <si>
    <t>10a</t>
  </si>
  <si>
    <t>wydatki majątkowe objęte limitem art. 226 ust. 4 ufp</t>
  </si>
  <si>
    <t>Przychody (kredyty, pożyczki, emisje obligacji)</t>
  </si>
  <si>
    <t>Rozliczenie budżetu (9-10+11)</t>
  </si>
  <si>
    <t>Kwota długu, w tym:</t>
  </si>
  <si>
    <t>13a</t>
  </si>
  <si>
    <t>łączna kwota wyłączeń z art. 243 ust. 3 pkt 1 ufp oraz art. 170 ust. 3 sufp</t>
  </si>
  <si>
    <t>13b</t>
  </si>
  <si>
    <t>kwota wyłączeń z art. 243 ust. 3 pkt 1 ufp oraz art. 170 ust. 3 sufp przypadająca na dany rok budżetowy</t>
  </si>
  <si>
    <t>Kwota zobowiązań związku współtworzonego przez jst przypadających do spłaty w danym roku budżetowym podlegająca doliczeniu zgodnie z art. 244 ufp</t>
  </si>
  <si>
    <t>Planowana łączna kwota spłaty zobowiązań (7+2c)/1</t>
  </si>
  <si>
    <t>15a</t>
  </si>
  <si>
    <t>Maksymalny dopuszczalny wskaźnik spłaty z art. 243 ufp</t>
  </si>
  <si>
    <t xml:space="preserve"> -</t>
  </si>
  <si>
    <t>-</t>
  </si>
  <si>
    <t>15b</t>
  </si>
  <si>
    <t>Planowana łączna kwota spłaty zobowiązań po uwzględnieniu art. 244 ufp (7+2c+14)/1</t>
  </si>
  <si>
    <t>15c</t>
  </si>
  <si>
    <t>Relacja, o której mowa w art. 243 w danym roku (1a-19+1c)/1</t>
  </si>
  <si>
    <t>Spełnienie wskaźnika spłaty z art. 243 ufp po uwzględnieniu art. 244 ufp (15b&lt;=15a)</t>
  </si>
  <si>
    <t>TAK</t>
  </si>
  <si>
    <t>Planowana łączna kwota spłaty zobowiązań do dochodów ogółem - max 15% z art. 169 sufp (7a+2c+7b-2d-13b)/1</t>
  </si>
  <si>
    <t>Zadłużenie/dochody ogółem [(13-13a):1]-max 60% z art. 170 sufp</t>
  </si>
  <si>
    <t>Wydatki bieżące razem (2 + 7b)</t>
  </si>
  <si>
    <t>Wydatki ogółem (10 + 19)</t>
  </si>
  <si>
    <t>Wynik budżetu (1 - 20)</t>
  </si>
  <si>
    <t>Przychody budżetu (4 + 5 + 11)</t>
  </si>
  <si>
    <t>Rozchody budżetu (7a + 8)</t>
  </si>
  <si>
    <t>zmieniającej uchwałę w sprawie Wieloletniej Prognozy Finansowej na lata 2011-2045</t>
  </si>
  <si>
    <t xml:space="preserve">     Przewodniczący Rady Miejskiej</t>
  </si>
  <si>
    <t xml:space="preserve">      mgr Jolanta Syska – Szymczak</t>
  </si>
  <si>
    <t>Wieloletnia Prognoza Finansowa na lata 2011 - 2045</t>
  </si>
  <si>
    <t xml:space="preserve">Wykaz przedsięwzięć do Wieloletniej Prognozy Finansowej </t>
  </si>
  <si>
    <t xml:space="preserve">Nazwa i cel </t>
  </si>
  <si>
    <t>Jednostka odpowiedzialna lub koordynująca</t>
  </si>
  <si>
    <t>Okres realizacji</t>
  </si>
  <si>
    <t>Łączne nakłady finansowe</t>
  </si>
  <si>
    <t>Limit 2011</t>
  </si>
  <si>
    <t>Limit 2012</t>
  </si>
  <si>
    <t>Limit 2013</t>
  </si>
  <si>
    <t>Limit 2014</t>
  </si>
  <si>
    <t>Limit 2015</t>
  </si>
  <si>
    <t>Limit 2016</t>
  </si>
  <si>
    <t>Limit 2017</t>
  </si>
  <si>
    <t>od</t>
  </si>
  <si>
    <t>do</t>
  </si>
  <si>
    <t>Przedsięwzięcia ogółem</t>
  </si>
  <si>
    <t xml:space="preserve"> - wydatki bieżące</t>
  </si>
  <si>
    <t xml:space="preserve"> - wydatki majątkowe</t>
  </si>
  <si>
    <t>1) programy, projekty lub zadania (razem)</t>
  </si>
  <si>
    <t>a) programy, projekty lub zadania związane z programami realizowanymi z udziałem środków, o których mowa w art. 5 ust. 1 pkt 2 i 3, (razem)</t>
  </si>
  <si>
    <t xml:space="preserve"> - wydatki bieżące </t>
  </si>
  <si>
    <t>Program Uczenie się przez całe życie w ramach Partnerskiego Programu Comenius - Współpraca zagraniczna i promocja miasta</t>
  </si>
  <si>
    <t>Gimnazjum nr 2</t>
  </si>
  <si>
    <t xml:space="preserve"> - wydatki majątkowe </t>
  </si>
  <si>
    <t>Regionalny Program Operacyjny Województwa Mazowieckiego 2007-2013 Projekt Termy Gostynińskie - Budowa Centralnego Parku Rekreacji, Balneologii, Turystyki i Wypoczynku Termy Gostynińskie</t>
  </si>
  <si>
    <t>Urząd Miasta</t>
  </si>
  <si>
    <t>2) umowy, których realizacja w roku budżetowym i w latach następnych jest niezbędna dla zapewnienia ciągłości działania jednostki i których płatności przypadają w okresie dłuższym niż rok</t>
  </si>
  <si>
    <t>Umowa na obsługę bankową budżetu Miasta - Zapewnienie przepływów finansowych</t>
  </si>
  <si>
    <t>Umowa na konserwację oświetlenia ulicznego - Zaopatrzenie w energię elektryczną</t>
  </si>
  <si>
    <t>Umowa na najem miejsc na słupach elektroenergetycznych w celu zamontowania kamer monitoringu miasta i przewodów sterujących - Utrzymanie porządku publicznego i bezpieczeństwa obywateli</t>
  </si>
  <si>
    <t>Budowa budynku socjalnego przy ul. Krośniewickiej - Komunalne budownictwo mieszkaniowe</t>
  </si>
  <si>
    <t>*313 600</t>
  </si>
  <si>
    <t>Budowa budynku socjalnego przy ul. Kościuszkowców/Targowa - Komunalne budownictwo mieszkaniowe</t>
  </si>
  <si>
    <t>*318 400</t>
  </si>
  <si>
    <t>Termomodernizacja 13 budynków mieszkalnych - Komunalne budownictwo mieszkaniowe, ochrona środowiska i przyrody</t>
  </si>
  <si>
    <t>3) Gwarancje i poręczenia udzielane przez jednostki samorządu terytorialnego (razem)</t>
  </si>
  <si>
    <t>Umowa – poręczenie Miejskiemu Towarzystwu Budownictwa Społecznego w Gostyninie 2 długoterminowych kredytów na budowę budynków mieszkalnych - Komunalne budownictwo mieszkaniowe</t>
  </si>
  <si>
    <t>* Wyjaśnienie:</t>
  </si>
  <si>
    <t xml:space="preserve"> - 313.600,-zł - środki do pozyskania, nie ujęte w planie wydatków</t>
  </si>
  <si>
    <t xml:space="preserve"> - 318.400,-zł - środki do pozyskania, nie ujęte w planie wydatków</t>
  </si>
  <si>
    <t xml:space="preserve"> - 68.400.000,-zł - środki UE ujęte w planie wydatków</t>
  </si>
  <si>
    <t xml:space="preserve"> - 3.600.000,-zł - środki UE do pozyskania w 2012 roku</t>
  </si>
  <si>
    <t>Limit 2018</t>
  </si>
  <si>
    <t>Limit 2019</t>
  </si>
  <si>
    <t>Limit 2020</t>
  </si>
  <si>
    <t>Limit 2021</t>
  </si>
  <si>
    <t>Limit 2022</t>
  </si>
  <si>
    <t>Limit 2023</t>
  </si>
  <si>
    <t>Limit 2024</t>
  </si>
  <si>
    <t>Limit 2025</t>
  </si>
  <si>
    <t>Limit 2026</t>
  </si>
  <si>
    <t>Limit 2027</t>
  </si>
  <si>
    <t>Limit 2028</t>
  </si>
  <si>
    <t>Limit 2029</t>
  </si>
  <si>
    <t>Limit 2030</t>
  </si>
  <si>
    <t>Limit 2031</t>
  </si>
  <si>
    <t>Limit 2032</t>
  </si>
  <si>
    <t>Limit 2033</t>
  </si>
  <si>
    <t>Limit 2034</t>
  </si>
  <si>
    <t>Limit 2035</t>
  </si>
  <si>
    <t>Limit 2036</t>
  </si>
  <si>
    <t>Limit 2037</t>
  </si>
  <si>
    <t>Limit 2038</t>
  </si>
  <si>
    <t>Limit 2039</t>
  </si>
  <si>
    <t>Limit 2040</t>
  </si>
  <si>
    <t>Limit 2041</t>
  </si>
  <si>
    <t>Limit 2042</t>
  </si>
  <si>
    <t>Limit 2043</t>
  </si>
  <si>
    <t>Limit 2044</t>
  </si>
  <si>
    <t>Limit 2045</t>
  </si>
  <si>
    <t>Limit zobowiązań</t>
  </si>
  <si>
    <t>Budowa Miejskiego Centrum Handlowo-Usługowego - Bazar wraz z otoczeniem wraz z finansowaniem inwestycji - Budowa targowiska miejskiego</t>
  </si>
  <si>
    <t>Wykonanie 2010</t>
  </si>
  <si>
    <t>Umowa na sporządzanie analiz i opinii urbanistycznych oraz opracowań dla potrzeb składania wniosków o ustalenie lokalizacji drogi - Utrzymanie ładu przestrzennego</t>
  </si>
  <si>
    <t>W roku 2011 w poz. 13 uwzględniono umorzenie pożyczek z WFOŚiGW</t>
  </si>
  <si>
    <t>Umowa na utrzymanie serwisu internetowego - Promocja miasta</t>
  </si>
  <si>
    <t>Umowa na konserwację elektronicznego systemu alarmowego w obiekcie Ratusza - Utrzymanie miejskich obiektów administracyjnych</t>
  </si>
  <si>
    <t>Umowa na konserwację elektronicznego systemu alarmowego w oficynie przy Ratuszu - Utrzymanie miejskich obiektów administracyjnych</t>
  </si>
  <si>
    <r>
      <t xml:space="preserve">Załącznik nr 2 do uchwały nr </t>
    </r>
    <r>
      <rPr>
        <b/>
        <sz val="10"/>
        <rFont val="Arial"/>
        <family val="2"/>
      </rPr>
      <t>62/XI/2011</t>
    </r>
    <r>
      <rPr>
        <sz val="10"/>
        <rFont val="Arial"/>
        <family val="2"/>
      </rPr>
      <t xml:space="preserve"> Rady Miejskiej w Gostyninie z dnia </t>
    </r>
    <r>
      <rPr>
        <b/>
        <sz val="10"/>
        <rFont val="Arial"/>
        <family val="2"/>
      </rPr>
      <t>11 sierpnia 2011 roku</t>
    </r>
  </si>
  <si>
    <r>
      <t xml:space="preserve">Załącznik nr 1 do uchwały nr </t>
    </r>
    <r>
      <rPr>
        <b/>
        <sz val="10"/>
        <rFont val="Arial"/>
        <family val="2"/>
      </rPr>
      <t>62/XI/2011</t>
    </r>
    <r>
      <rPr>
        <sz val="10"/>
        <rFont val="Arial"/>
        <family val="2"/>
      </rPr>
      <t xml:space="preserve"> Rady Miejskiej w Gostyninie z dnia </t>
    </r>
    <r>
      <rPr>
        <b/>
        <sz val="10"/>
        <rFont val="Arial"/>
        <family val="2"/>
      </rPr>
      <t>11 sierpnia 2011 roku</t>
    </r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</si>
</sst>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33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b/>
      <sz val="9"/>
      <name val="Arial"/>
      <family val="2"/>
    </font>
    <font>
      <b/>
      <sz val="12"/>
      <color indexed="10"/>
      <name val="Times New Roman"/>
      <family val="1"/>
    </font>
    <font>
      <sz val="9"/>
      <color indexed="10"/>
      <name val="Arial"/>
      <family val="2"/>
    </font>
    <font>
      <sz val="10"/>
      <color indexed="10"/>
      <name val="Arial"/>
      <family val="2"/>
    </font>
    <font>
      <b/>
      <sz val="12"/>
      <color rgb="FFFF0000"/>
      <name val="Times New Roman"/>
      <family val="1"/>
    </font>
    <font>
      <sz val="9"/>
      <color rgb="FFFF0000"/>
      <name val="Arial"/>
      <family val="2"/>
    </font>
    <font>
      <sz val="10"/>
      <color rgb="FFFF000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/>
      <top style="hair">
        <color indexed="8"/>
      </top>
      <bottom style="hair">
        <color indexed="8"/>
      </bottom>
    </border>
    <border>
      <left style="hair">
        <color indexed="8"/>
      </left>
      <right style="thin"/>
      <top>
        <color indexed="63"/>
      </top>
      <bottom style="hair">
        <color indexed="8"/>
      </bottom>
    </border>
    <border>
      <left style="hair">
        <color indexed="8"/>
      </left>
      <right style="thin"/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/>
      <right style="thin"/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5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3" borderId="0" applyNumberFormat="0" applyBorder="0" applyAlignment="0" applyProtection="0"/>
  </cellStyleXfs>
  <cellXfs count="135">
    <xf numFmtId="0" fontId="0" fillId="0" borderId="0" xfId="0" applyAlignment="1">
      <alignment/>
    </xf>
    <xf numFmtId="4" fontId="21" fillId="0" borderId="10" xfId="0" applyNumberFormat="1" applyFont="1" applyFill="1" applyBorder="1" applyAlignment="1">
      <alignment horizontal="center" vertical="center"/>
    </xf>
    <xf numFmtId="3" fontId="21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4" fontId="21" fillId="0" borderId="10" xfId="0" applyNumberFormat="1" applyFont="1" applyFill="1" applyBorder="1" applyAlignment="1">
      <alignment vertical="center"/>
    </xf>
    <xf numFmtId="4" fontId="23" fillId="0" borderId="10" xfId="0" applyNumberFormat="1" applyFont="1" applyFill="1" applyBorder="1" applyAlignment="1">
      <alignment vertical="center"/>
    </xf>
    <xf numFmtId="10" fontId="21" fillId="0" borderId="10" xfId="0" applyNumberFormat="1" applyFont="1" applyFill="1" applyBorder="1" applyAlignment="1">
      <alignment horizontal="right" vertical="center"/>
    </xf>
    <xf numFmtId="10" fontId="21" fillId="0" borderId="10" xfId="0" applyNumberFormat="1" applyFont="1" applyFill="1" applyBorder="1" applyAlignment="1">
      <alignment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vertical="center"/>
    </xf>
    <xf numFmtId="0" fontId="22" fillId="0" borderId="0" xfId="0" applyFont="1" applyFill="1" applyAlignment="1">
      <alignment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vertical="center"/>
    </xf>
    <xf numFmtId="0" fontId="23" fillId="0" borderId="0" xfId="0" applyFont="1" applyFill="1" applyAlignment="1">
      <alignment vertical="center"/>
    </xf>
    <xf numFmtId="0" fontId="21" fillId="0" borderId="1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vertical="center" wrapText="1"/>
    </xf>
    <xf numFmtId="0" fontId="22" fillId="0" borderId="11" xfId="0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21" fillId="0" borderId="10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/>
    </xf>
    <xf numFmtId="0" fontId="21" fillId="0" borderId="12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vertical="center"/>
    </xf>
    <xf numFmtId="4" fontId="21" fillId="0" borderId="12" xfId="0" applyNumberFormat="1" applyFont="1" applyFill="1" applyBorder="1" applyAlignment="1">
      <alignment vertical="center"/>
    </xf>
    <xf numFmtId="4" fontId="21" fillId="0" borderId="11" xfId="0" applyNumberFormat="1" applyFont="1" applyFill="1" applyBorder="1" applyAlignment="1">
      <alignment vertical="center"/>
    </xf>
    <xf numFmtId="4" fontId="21" fillId="0" borderId="0" xfId="0" applyNumberFormat="1" applyFont="1" applyFill="1" applyBorder="1" applyAlignment="1">
      <alignment vertical="center"/>
    </xf>
    <xf numFmtId="0" fontId="21" fillId="0" borderId="10" xfId="0" applyFont="1" applyFill="1" applyBorder="1" applyAlignment="1" applyProtection="1">
      <alignment vertical="center" wrapText="1"/>
      <protection locked="0"/>
    </xf>
    <xf numFmtId="0" fontId="0" fillId="0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18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vertical="center"/>
    </xf>
    <xf numFmtId="0" fontId="22" fillId="0" borderId="0" xfId="0" applyFont="1" applyFill="1" applyAlignment="1">
      <alignment vertical="top"/>
    </xf>
    <xf numFmtId="0" fontId="22" fillId="0" borderId="0" xfId="0" applyFont="1" applyFill="1" applyAlignment="1">
      <alignment/>
    </xf>
    <xf numFmtId="0" fontId="20" fillId="0" borderId="0" xfId="0" applyFont="1" applyAlignment="1">
      <alignment/>
    </xf>
    <xf numFmtId="0" fontId="21" fillId="0" borderId="12" xfId="0" applyFont="1" applyFill="1" applyBorder="1" applyAlignment="1">
      <alignment vertical="center" wrapText="1"/>
    </xf>
    <xf numFmtId="0" fontId="21" fillId="0" borderId="13" xfId="0" applyFont="1" applyFill="1" applyBorder="1" applyAlignment="1">
      <alignment vertical="center"/>
    </xf>
    <xf numFmtId="4" fontId="21" fillId="0" borderId="13" xfId="0" applyNumberFormat="1" applyFont="1" applyFill="1" applyBorder="1" applyAlignment="1">
      <alignment vertical="center"/>
    </xf>
    <xf numFmtId="0" fontId="21" fillId="0" borderId="13" xfId="0" applyFont="1" applyFill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2" fontId="0" fillId="0" borderId="0" xfId="0" applyNumberFormat="1" applyFont="1" applyAlignment="1">
      <alignment vertical="center"/>
    </xf>
    <xf numFmtId="3" fontId="26" fillId="0" borderId="14" xfId="0" applyNumberFormat="1" applyFont="1" applyBorder="1" applyAlignment="1">
      <alignment horizontal="right" vertical="center" wrapText="1"/>
    </xf>
    <xf numFmtId="3" fontId="23" fillId="0" borderId="14" xfId="0" applyNumberFormat="1" applyFont="1" applyFill="1" applyBorder="1" applyAlignment="1">
      <alignment horizontal="right" vertical="center"/>
    </xf>
    <xf numFmtId="3" fontId="23" fillId="0" borderId="15" xfId="0" applyNumberFormat="1" applyFont="1" applyFill="1" applyBorder="1" applyAlignment="1">
      <alignment horizontal="right" vertical="center"/>
    </xf>
    <xf numFmtId="3" fontId="26" fillId="0" borderId="14" xfId="0" applyNumberFormat="1" applyFont="1" applyFill="1" applyBorder="1" applyAlignment="1">
      <alignment horizontal="right" vertical="center" wrapText="1"/>
    </xf>
    <xf numFmtId="0" fontId="21" fillId="0" borderId="0" xfId="0" applyFont="1" applyFill="1" applyAlignment="1">
      <alignment vertical="center"/>
    </xf>
    <xf numFmtId="0" fontId="23" fillId="24" borderId="16" xfId="0" applyFont="1" applyFill="1" applyBorder="1" applyAlignment="1">
      <alignment vertical="center" wrapText="1"/>
    </xf>
    <xf numFmtId="0" fontId="23" fillId="24" borderId="17" xfId="0" applyFont="1" applyFill="1" applyBorder="1" applyAlignment="1">
      <alignment horizontal="center" vertical="center" wrapText="1"/>
    </xf>
    <xf numFmtId="0" fontId="23" fillId="24" borderId="17" xfId="0" applyFont="1" applyFill="1" applyBorder="1" applyAlignment="1">
      <alignment horizontal="center" vertical="center"/>
    </xf>
    <xf numFmtId="3" fontId="23" fillId="24" borderId="14" xfId="0" applyNumberFormat="1" applyFont="1" applyFill="1" applyBorder="1" applyAlignment="1">
      <alignment vertical="center"/>
    </xf>
    <xf numFmtId="0" fontId="23" fillId="24" borderId="18" xfId="0" applyFont="1" applyFill="1" applyBorder="1" applyAlignment="1">
      <alignment vertical="center" wrapText="1"/>
    </xf>
    <xf numFmtId="0" fontId="23" fillId="24" borderId="19" xfId="0" applyFont="1" applyFill="1" applyBorder="1" applyAlignment="1">
      <alignment horizontal="center" vertical="center"/>
    </xf>
    <xf numFmtId="3" fontId="23" fillId="24" borderId="19" xfId="0" applyNumberFormat="1" applyFont="1" applyFill="1" applyBorder="1" applyAlignment="1">
      <alignment horizontal="right" vertical="center"/>
    </xf>
    <xf numFmtId="3" fontId="23" fillId="24" borderId="19" xfId="0" applyNumberFormat="1" applyFont="1" applyFill="1" applyBorder="1" applyAlignment="1">
      <alignment vertical="center"/>
    </xf>
    <xf numFmtId="0" fontId="23" fillId="0" borderId="0" xfId="0" applyFont="1" applyFill="1" applyBorder="1" applyAlignment="1">
      <alignment vertical="center" wrapText="1"/>
    </xf>
    <xf numFmtId="0" fontId="23" fillId="0" borderId="0" xfId="0" applyFont="1" applyFill="1" applyBorder="1" applyAlignment="1">
      <alignment horizontal="center" vertical="center"/>
    </xf>
    <xf numFmtId="3" fontId="23" fillId="0" borderId="0" xfId="0" applyNumberFormat="1" applyFont="1" applyFill="1" applyBorder="1" applyAlignment="1">
      <alignment vertical="center"/>
    </xf>
    <xf numFmtId="0" fontId="26" fillId="0" borderId="14" xfId="0" applyFont="1" applyBorder="1" applyAlignment="1">
      <alignment horizontal="center" vertical="center" wrapText="1"/>
    </xf>
    <xf numFmtId="0" fontId="23" fillId="24" borderId="20" xfId="0" applyFont="1" applyFill="1" applyBorder="1" applyAlignment="1">
      <alignment vertical="center" wrapText="1"/>
    </xf>
    <xf numFmtId="0" fontId="23" fillId="24" borderId="15" xfId="0" applyFont="1" applyFill="1" applyBorder="1" applyAlignment="1">
      <alignment horizontal="center" vertical="center"/>
    </xf>
    <xf numFmtId="3" fontId="23" fillId="24" borderId="15" xfId="0" applyNumberFormat="1" applyFont="1" applyFill="1" applyBorder="1" applyAlignment="1">
      <alignment vertical="center"/>
    </xf>
    <xf numFmtId="3" fontId="26" fillId="0" borderId="15" xfId="0" applyNumberFormat="1" applyFont="1" applyBorder="1" applyAlignment="1">
      <alignment horizontal="right" vertical="center"/>
    </xf>
    <xf numFmtId="0" fontId="0" fillId="0" borderId="0" xfId="0" applyFont="1" applyFill="1" applyBorder="1" applyAlignment="1">
      <alignment/>
    </xf>
    <xf numFmtId="3" fontId="26" fillId="0" borderId="21" xfId="0" applyNumberFormat="1" applyFont="1" applyBorder="1" applyAlignment="1">
      <alignment horizontal="right" vertical="center" wrapText="1"/>
    </xf>
    <xf numFmtId="3" fontId="23" fillId="0" borderId="21" xfId="0" applyNumberFormat="1" applyFont="1" applyFill="1" applyBorder="1" applyAlignment="1">
      <alignment horizontal="right" vertical="center"/>
    </xf>
    <xf numFmtId="3" fontId="23" fillId="24" borderId="21" xfId="0" applyNumberFormat="1" applyFont="1" applyFill="1" applyBorder="1" applyAlignment="1">
      <alignment vertical="center"/>
    </xf>
    <xf numFmtId="3" fontId="23" fillId="24" borderId="22" xfId="0" applyNumberFormat="1" applyFont="1" applyFill="1" applyBorder="1" applyAlignment="1">
      <alignment vertical="center"/>
    </xf>
    <xf numFmtId="3" fontId="23" fillId="24" borderId="23" xfId="0" applyNumberFormat="1" applyFont="1" applyFill="1" applyBorder="1" applyAlignment="1">
      <alignment vertical="center"/>
    </xf>
    <xf numFmtId="3" fontId="26" fillId="0" borderId="24" xfId="0" applyNumberFormat="1" applyFont="1" applyBorder="1" applyAlignment="1">
      <alignment horizontal="right" vertical="center"/>
    </xf>
    <xf numFmtId="3" fontId="23" fillId="0" borderId="23" xfId="0" applyNumberFormat="1" applyFont="1" applyFill="1" applyBorder="1" applyAlignment="1">
      <alignment horizontal="right" vertical="center"/>
    </xf>
    <xf numFmtId="3" fontId="23" fillId="24" borderId="25" xfId="0" applyNumberFormat="1" applyFont="1" applyFill="1" applyBorder="1" applyAlignment="1">
      <alignment vertical="center"/>
    </xf>
    <xf numFmtId="3" fontId="23" fillId="0" borderId="21" xfId="0" applyNumberFormat="1" applyFont="1" applyBorder="1" applyAlignment="1">
      <alignment horizontal="right" vertical="center" wrapText="1"/>
    </xf>
    <xf numFmtId="3" fontId="23" fillId="24" borderId="21" xfId="0" applyNumberFormat="1" applyFont="1" applyFill="1" applyBorder="1" applyAlignment="1">
      <alignment horizontal="right" vertical="center" wrapText="1"/>
    </xf>
    <xf numFmtId="3" fontId="23" fillId="24" borderId="22" xfId="0" applyNumberFormat="1" applyFont="1" applyFill="1" applyBorder="1" applyAlignment="1">
      <alignment horizontal="right" vertical="center" wrapText="1"/>
    </xf>
    <xf numFmtId="3" fontId="23" fillId="24" borderId="26" xfId="0" applyNumberFormat="1" applyFont="1" applyFill="1" applyBorder="1" applyAlignment="1">
      <alignment horizontal="right" vertical="center" wrapText="1"/>
    </xf>
    <xf numFmtId="3" fontId="23" fillId="0" borderId="0" xfId="0" applyNumberFormat="1" applyFont="1" applyFill="1" applyBorder="1" applyAlignment="1">
      <alignment horizontal="right" vertical="center"/>
    </xf>
    <xf numFmtId="3" fontId="23" fillId="0" borderId="27" xfId="0" applyNumberFormat="1" applyFont="1" applyFill="1" applyBorder="1" applyAlignment="1">
      <alignment vertical="center"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 horizontal="center"/>
    </xf>
    <xf numFmtId="0" fontId="0" fillId="0" borderId="13" xfId="0" applyFont="1" applyFill="1" applyBorder="1" applyAlignment="1">
      <alignment vertical="center"/>
    </xf>
    <xf numFmtId="3" fontId="23" fillId="24" borderId="28" xfId="0" applyNumberFormat="1" applyFont="1" applyFill="1" applyBorder="1" applyAlignment="1">
      <alignment vertical="center"/>
    </xf>
    <xf numFmtId="3" fontId="23" fillId="0" borderId="11" xfId="0" applyNumberFormat="1" applyFont="1" applyFill="1" applyBorder="1" applyAlignment="1">
      <alignment vertical="center"/>
    </xf>
    <xf numFmtId="3" fontId="23" fillId="24" borderId="29" xfId="0" applyNumberFormat="1" applyFont="1" applyFill="1" applyBorder="1" applyAlignment="1">
      <alignment vertical="center"/>
    </xf>
    <xf numFmtId="0" fontId="0" fillId="0" borderId="0" xfId="0" applyFill="1" applyAlignment="1">
      <alignment horizontal="right"/>
    </xf>
    <xf numFmtId="0" fontId="30" fillId="0" borderId="0" xfId="0" applyFont="1" applyFill="1" applyAlignment="1">
      <alignment/>
    </xf>
    <xf numFmtId="3" fontId="31" fillId="0" borderId="11" xfId="0" applyNumberFormat="1" applyFont="1" applyFill="1" applyBorder="1" applyAlignment="1">
      <alignment vertical="center"/>
    </xf>
    <xf numFmtId="3" fontId="31" fillId="0" borderId="0" xfId="0" applyNumberFormat="1" applyFont="1" applyFill="1" applyBorder="1" applyAlignment="1">
      <alignment vertical="center"/>
    </xf>
    <xf numFmtId="0" fontId="32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3" fontId="21" fillId="0" borderId="0" xfId="0" applyNumberFormat="1" applyFont="1" applyAlignment="1">
      <alignment vertical="center"/>
    </xf>
    <xf numFmtId="3" fontId="23" fillId="24" borderId="14" xfId="0" applyNumberFormat="1" applyFont="1" applyFill="1" applyBorder="1" applyAlignment="1">
      <alignment horizontal="right" vertical="center"/>
    </xf>
    <xf numFmtId="0" fontId="23" fillId="24" borderId="30" xfId="0" applyFont="1" applyFill="1" applyBorder="1" applyAlignment="1">
      <alignment vertical="center" wrapText="1"/>
    </xf>
    <xf numFmtId="0" fontId="23" fillId="24" borderId="14" xfId="0" applyFont="1" applyFill="1" applyBorder="1" applyAlignment="1">
      <alignment horizontal="center" vertical="center"/>
    </xf>
    <xf numFmtId="3" fontId="23" fillId="24" borderId="21" xfId="0" applyNumberFormat="1" applyFont="1" applyFill="1" applyBorder="1" applyAlignment="1">
      <alignment horizontal="right" vertical="center"/>
    </xf>
    <xf numFmtId="3" fontId="23" fillId="24" borderId="15" xfId="0" applyNumberFormat="1" applyFont="1" applyFill="1" applyBorder="1" applyAlignment="1">
      <alignment horizontal="right" vertical="center"/>
    </xf>
    <xf numFmtId="0" fontId="20" fillId="0" borderId="31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3" fontId="23" fillId="24" borderId="32" xfId="0" applyNumberFormat="1" applyFont="1" applyFill="1" applyBorder="1" applyAlignment="1">
      <alignment horizontal="right" vertical="center" wrapText="1"/>
    </xf>
    <xf numFmtId="0" fontId="0" fillId="0" borderId="26" xfId="0" applyFont="1" applyBorder="1" applyAlignment="1">
      <alignment horizontal="right" vertical="center"/>
    </xf>
    <xf numFmtId="0" fontId="23" fillId="24" borderId="30" xfId="0" applyFont="1" applyFill="1" applyBorder="1" applyAlignment="1">
      <alignment vertical="center" wrapText="1"/>
    </xf>
    <xf numFmtId="0" fontId="23" fillId="0" borderId="30" xfId="0" applyFont="1" applyFill="1" applyBorder="1" applyAlignment="1">
      <alignment vertical="center"/>
    </xf>
    <xf numFmtId="3" fontId="26" fillId="0" borderId="14" xfId="0" applyNumberFormat="1" applyFont="1" applyBorder="1" applyAlignment="1">
      <alignment horizontal="right" vertical="center" wrapText="1"/>
    </xf>
    <xf numFmtId="0" fontId="26" fillId="0" borderId="30" xfId="0" applyFont="1" applyFill="1" applyBorder="1" applyAlignment="1">
      <alignment vertical="center" wrapText="1"/>
    </xf>
    <xf numFmtId="3" fontId="23" fillId="0" borderId="14" xfId="0" applyNumberFormat="1" applyFont="1" applyFill="1" applyBorder="1" applyAlignment="1">
      <alignment horizontal="right" vertical="center"/>
    </xf>
    <xf numFmtId="0" fontId="26" fillId="0" borderId="33" xfId="0" applyFont="1" applyBorder="1" applyAlignment="1">
      <alignment horizontal="center" vertical="center" wrapText="1"/>
    </xf>
    <xf numFmtId="2" fontId="26" fillId="0" borderId="34" xfId="0" applyNumberFormat="1" applyFont="1" applyBorder="1" applyAlignment="1">
      <alignment horizontal="center" vertical="center" wrapText="1"/>
    </xf>
    <xf numFmtId="0" fontId="26" fillId="0" borderId="35" xfId="0" applyFont="1" applyBorder="1" applyAlignment="1">
      <alignment horizontal="center" vertical="center" wrapText="1"/>
    </xf>
    <xf numFmtId="2" fontId="26" fillId="0" borderId="33" xfId="0" applyNumberFormat="1" applyFont="1" applyBorder="1" applyAlignment="1">
      <alignment horizontal="center" vertical="center" wrapText="1"/>
    </xf>
    <xf numFmtId="0" fontId="26" fillId="0" borderId="30" xfId="0" applyFont="1" applyBorder="1" applyAlignment="1">
      <alignment vertical="center"/>
    </xf>
    <xf numFmtId="0" fontId="26" fillId="0" borderId="30" xfId="0" applyFont="1" applyFill="1" applyBorder="1" applyAlignment="1">
      <alignment vertical="center"/>
    </xf>
    <xf numFmtId="3" fontId="26" fillId="0" borderId="14" xfId="0" applyNumberFormat="1" applyFont="1" applyFill="1" applyBorder="1" applyAlignment="1">
      <alignment horizontal="right" vertical="center" wrapText="1"/>
    </xf>
    <xf numFmtId="0" fontId="23" fillId="24" borderId="14" xfId="0" applyFont="1" applyFill="1" applyBorder="1" applyAlignment="1">
      <alignment horizontal="center" vertical="center"/>
    </xf>
    <xf numFmtId="3" fontId="23" fillId="24" borderId="14" xfId="0" applyNumberFormat="1" applyFont="1" applyFill="1" applyBorder="1" applyAlignment="1">
      <alignment horizontal="right" vertical="center"/>
    </xf>
    <xf numFmtId="0" fontId="21" fillId="0" borderId="30" xfId="0" applyFont="1" applyBorder="1" applyAlignment="1">
      <alignment vertical="center" wrapText="1"/>
    </xf>
    <xf numFmtId="3" fontId="26" fillId="0" borderId="14" xfId="0" applyNumberFormat="1" applyFont="1" applyBorder="1" applyAlignment="1" applyProtection="1">
      <alignment horizontal="right" vertical="center" wrapText="1"/>
      <protection locked="0"/>
    </xf>
    <xf numFmtId="0" fontId="23" fillId="0" borderId="0" xfId="0" applyFont="1" applyFill="1" applyBorder="1" applyAlignment="1">
      <alignment horizontal="center" vertical="center" wrapText="1"/>
    </xf>
    <xf numFmtId="3" fontId="23" fillId="24" borderId="17" xfId="0" applyNumberFormat="1" applyFont="1" applyFill="1" applyBorder="1" applyAlignment="1">
      <alignment horizontal="right" vertical="center"/>
    </xf>
    <xf numFmtId="0" fontId="0" fillId="25" borderId="15" xfId="0" applyFont="1" applyFill="1" applyBorder="1" applyAlignment="1">
      <alignment horizontal="right" vertical="center"/>
    </xf>
    <xf numFmtId="3" fontId="23" fillId="24" borderId="15" xfId="0" applyNumberFormat="1" applyFont="1" applyFill="1" applyBorder="1" applyAlignment="1">
      <alignment horizontal="right" vertical="center"/>
    </xf>
    <xf numFmtId="0" fontId="26" fillId="0" borderId="20" xfId="0" applyFont="1" applyBorder="1" applyAlignment="1">
      <alignment vertical="center" wrapText="1"/>
    </xf>
    <xf numFmtId="2" fontId="26" fillId="0" borderId="36" xfId="0" applyNumberFormat="1" applyFont="1" applyBorder="1" applyAlignment="1">
      <alignment horizontal="center" vertical="center" wrapText="1"/>
    </xf>
    <xf numFmtId="3" fontId="26" fillId="0" borderId="21" xfId="0" applyNumberFormat="1" applyFont="1" applyBorder="1" applyAlignment="1">
      <alignment horizontal="right" vertical="center" wrapText="1"/>
    </xf>
    <xf numFmtId="3" fontId="23" fillId="0" borderId="21" xfId="0" applyNumberFormat="1" applyFont="1" applyFill="1" applyBorder="1" applyAlignment="1">
      <alignment horizontal="right" vertical="center"/>
    </xf>
    <xf numFmtId="3" fontId="26" fillId="0" borderId="21" xfId="0" applyNumberFormat="1" applyFont="1" applyFill="1" applyBorder="1" applyAlignment="1">
      <alignment horizontal="right" vertical="center" wrapText="1"/>
    </xf>
    <xf numFmtId="3" fontId="23" fillId="24" borderId="21" xfId="0" applyNumberFormat="1" applyFont="1" applyFill="1" applyBorder="1" applyAlignment="1">
      <alignment horizontal="right" vertical="center"/>
    </xf>
    <xf numFmtId="3" fontId="23" fillId="24" borderId="23" xfId="0" applyNumberFormat="1" applyFont="1" applyFill="1" applyBorder="1" applyAlignment="1">
      <alignment horizontal="right" vertical="center"/>
    </xf>
    <xf numFmtId="0" fontId="26" fillId="0" borderId="36" xfId="44" applyNumberFormat="1" applyFont="1" applyFill="1" applyBorder="1" applyAlignment="1" applyProtection="1">
      <alignment horizontal="center" vertical="center" wrapText="1"/>
      <protection/>
    </xf>
    <xf numFmtId="3" fontId="23" fillId="0" borderId="17" xfId="0" applyNumberFormat="1" applyFont="1" applyFill="1" applyBorder="1" applyAlignment="1">
      <alignment horizontal="right" vertical="center"/>
    </xf>
    <xf numFmtId="3" fontId="23" fillId="0" borderId="15" xfId="0" applyNumberFormat="1" applyFont="1" applyFill="1" applyBorder="1" applyAlignment="1">
      <alignment horizontal="right" vertical="center"/>
    </xf>
    <xf numFmtId="3" fontId="26" fillId="0" borderId="17" xfId="0" applyNumberFormat="1" applyFont="1" applyBorder="1" applyAlignment="1">
      <alignment horizontal="right" vertical="center" wrapText="1"/>
    </xf>
    <xf numFmtId="3" fontId="26" fillId="0" borderId="15" xfId="0" applyNumberFormat="1" applyFont="1" applyBorder="1" applyAlignment="1">
      <alignment horizontal="right" vertical="center" wrapText="1"/>
    </xf>
    <xf numFmtId="0" fontId="23" fillId="0" borderId="31" xfId="0" applyFont="1" applyFill="1" applyBorder="1" applyAlignment="1">
      <alignment horizontal="center"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53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4.140625" style="81" customWidth="1"/>
    <col min="2" max="2" width="50.7109375" style="80" customWidth="1"/>
    <col min="3" max="6" width="12.7109375" style="80" customWidth="1"/>
    <col min="7" max="7" width="13.8515625" style="80" customWidth="1"/>
    <col min="8" max="9" width="12.7109375" style="80" customWidth="1"/>
    <col min="10" max="10" width="4.140625" style="80" customWidth="1"/>
    <col min="11" max="11" width="50.7109375" style="80" customWidth="1"/>
    <col min="12" max="18" width="12.7109375" style="80" customWidth="1"/>
    <col min="19" max="19" width="4.140625" style="80" customWidth="1"/>
    <col min="20" max="20" width="50.7109375" style="80" customWidth="1"/>
    <col min="21" max="27" width="12.7109375" style="80" customWidth="1"/>
    <col min="28" max="28" width="5.140625" style="80" customWidth="1"/>
    <col min="29" max="29" width="50.7109375" style="80" customWidth="1"/>
    <col min="30" max="36" width="12.7109375" style="80" customWidth="1"/>
    <col min="37" max="37" width="4.140625" style="80" customWidth="1"/>
    <col min="38" max="38" width="50.7109375" style="80" customWidth="1"/>
    <col min="39" max="45" width="12.7109375" style="80" customWidth="1"/>
    <col min="46" max="46" width="4.140625" style="80" customWidth="1"/>
    <col min="47" max="47" width="50.7109375" style="80" customWidth="1"/>
    <col min="48" max="51" width="12.7109375" style="80" customWidth="1"/>
    <col min="52" max="16384" width="9.140625" style="80" customWidth="1"/>
  </cols>
  <sheetData>
    <row r="1" spans="3:12" s="77" customFormat="1" ht="15.75">
      <c r="C1" s="78"/>
      <c r="D1" s="78"/>
      <c r="E1" s="78"/>
      <c r="F1" s="78"/>
      <c r="G1" s="78"/>
      <c r="I1" s="86" t="s">
        <v>193</v>
      </c>
      <c r="J1" s="78"/>
      <c r="K1" s="78"/>
      <c r="L1" s="78"/>
    </row>
    <row r="2" spans="1:12" s="77" customFormat="1" ht="15.75">
      <c r="A2" s="78"/>
      <c r="B2" s="87"/>
      <c r="D2" s="78"/>
      <c r="E2" s="78"/>
      <c r="F2" s="78"/>
      <c r="G2" s="78"/>
      <c r="I2" s="79" t="s">
        <v>111</v>
      </c>
      <c r="J2" s="78"/>
      <c r="K2" s="78"/>
      <c r="L2" s="78"/>
    </row>
    <row r="3" spans="1:51" ht="22.5" customHeight="1">
      <c r="A3" s="98" t="s">
        <v>114</v>
      </c>
      <c r="B3" s="98"/>
      <c r="C3" s="98"/>
      <c r="D3" s="98"/>
      <c r="E3" s="98"/>
      <c r="F3" s="98"/>
      <c r="G3" s="98"/>
      <c r="H3" s="98"/>
      <c r="I3" s="98"/>
      <c r="J3" s="99" t="s">
        <v>0</v>
      </c>
      <c r="K3" s="99"/>
      <c r="L3" s="99"/>
      <c r="M3" s="99"/>
      <c r="N3" s="99"/>
      <c r="O3" s="99"/>
      <c r="P3" s="99"/>
      <c r="Q3" s="99"/>
      <c r="R3" s="99"/>
      <c r="S3" s="99" t="s">
        <v>1</v>
      </c>
      <c r="T3" s="99"/>
      <c r="U3" s="99"/>
      <c r="V3" s="99"/>
      <c r="W3" s="99"/>
      <c r="X3" s="99"/>
      <c r="Y3" s="99"/>
      <c r="Z3" s="99"/>
      <c r="AA3" s="99"/>
      <c r="AB3" s="99" t="s">
        <v>2</v>
      </c>
      <c r="AC3" s="99"/>
      <c r="AD3" s="99"/>
      <c r="AE3" s="99"/>
      <c r="AF3" s="99"/>
      <c r="AG3" s="99"/>
      <c r="AH3" s="99"/>
      <c r="AI3" s="99"/>
      <c r="AJ3" s="99"/>
      <c r="AK3" s="99" t="s">
        <v>3</v>
      </c>
      <c r="AL3" s="99"/>
      <c r="AM3" s="99"/>
      <c r="AN3" s="99"/>
      <c r="AO3" s="99"/>
      <c r="AP3" s="99"/>
      <c r="AQ3" s="99"/>
      <c r="AR3" s="99"/>
      <c r="AS3" s="99"/>
      <c r="AT3" s="99" t="s">
        <v>4</v>
      </c>
      <c r="AU3" s="99"/>
      <c r="AV3" s="99"/>
      <c r="AW3" s="99"/>
      <c r="AX3" s="99"/>
      <c r="AY3" s="99"/>
    </row>
    <row r="4" spans="1:51" s="19" customFormat="1" ht="25.5">
      <c r="A4" s="8" t="s">
        <v>5</v>
      </c>
      <c r="B4" s="8" t="s">
        <v>6</v>
      </c>
      <c r="C4" s="18" t="s">
        <v>7</v>
      </c>
      <c r="D4" s="18" t="s">
        <v>8</v>
      </c>
      <c r="E4" s="18" t="s">
        <v>9</v>
      </c>
      <c r="F4" s="18" t="s">
        <v>186</v>
      </c>
      <c r="G4" s="18" t="s">
        <v>10</v>
      </c>
      <c r="H4" s="18" t="s">
        <v>11</v>
      </c>
      <c r="I4" s="18" t="s">
        <v>12</v>
      </c>
      <c r="J4" s="8" t="s">
        <v>5</v>
      </c>
      <c r="K4" s="8" t="s">
        <v>6</v>
      </c>
      <c r="L4" s="18" t="s">
        <v>13</v>
      </c>
      <c r="M4" s="18" t="s">
        <v>14</v>
      </c>
      <c r="N4" s="18" t="s">
        <v>15</v>
      </c>
      <c r="O4" s="18" t="s">
        <v>16</v>
      </c>
      <c r="P4" s="18" t="s">
        <v>17</v>
      </c>
      <c r="Q4" s="18" t="s">
        <v>18</v>
      </c>
      <c r="R4" s="18" t="s">
        <v>19</v>
      </c>
      <c r="S4" s="8" t="s">
        <v>5</v>
      </c>
      <c r="T4" s="8" t="s">
        <v>6</v>
      </c>
      <c r="U4" s="18" t="s">
        <v>20</v>
      </c>
      <c r="V4" s="18" t="s">
        <v>21</v>
      </c>
      <c r="W4" s="18" t="s">
        <v>22</v>
      </c>
      <c r="X4" s="18" t="s">
        <v>23</v>
      </c>
      <c r="Y4" s="18" t="s">
        <v>24</v>
      </c>
      <c r="Z4" s="18" t="s">
        <v>25</v>
      </c>
      <c r="AA4" s="18" t="s">
        <v>26</v>
      </c>
      <c r="AB4" s="8" t="s">
        <v>5</v>
      </c>
      <c r="AC4" s="8" t="s">
        <v>6</v>
      </c>
      <c r="AD4" s="18" t="s">
        <v>27</v>
      </c>
      <c r="AE4" s="18" t="s">
        <v>28</v>
      </c>
      <c r="AF4" s="18" t="s">
        <v>29</v>
      </c>
      <c r="AG4" s="18" t="s">
        <v>30</v>
      </c>
      <c r="AH4" s="18" t="s">
        <v>31</v>
      </c>
      <c r="AI4" s="18" t="s">
        <v>32</v>
      </c>
      <c r="AJ4" s="18" t="s">
        <v>33</v>
      </c>
      <c r="AK4" s="8" t="s">
        <v>5</v>
      </c>
      <c r="AL4" s="8" t="s">
        <v>6</v>
      </c>
      <c r="AM4" s="18" t="s">
        <v>34</v>
      </c>
      <c r="AN4" s="18" t="s">
        <v>35</v>
      </c>
      <c r="AO4" s="18" t="s">
        <v>36</v>
      </c>
      <c r="AP4" s="18" t="s">
        <v>37</v>
      </c>
      <c r="AQ4" s="18" t="s">
        <v>38</v>
      </c>
      <c r="AR4" s="18" t="s">
        <v>39</v>
      </c>
      <c r="AS4" s="18" t="s">
        <v>40</v>
      </c>
      <c r="AT4" s="8" t="s">
        <v>5</v>
      </c>
      <c r="AU4" s="8" t="s">
        <v>6</v>
      </c>
      <c r="AV4" s="18" t="s">
        <v>41</v>
      </c>
      <c r="AW4" s="18" t="s">
        <v>42</v>
      </c>
      <c r="AX4" s="18" t="s">
        <v>43</v>
      </c>
      <c r="AY4" s="18" t="s">
        <v>44</v>
      </c>
    </row>
    <row r="5" spans="1:51" s="10" customFormat="1" ht="18.75" customHeight="1">
      <c r="A5" s="8">
        <v>1</v>
      </c>
      <c r="B5" s="9" t="s">
        <v>45</v>
      </c>
      <c r="C5" s="4">
        <f>SUM(C6:C7)</f>
        <v>42256419.900000006</v>
      </c>
      <c r="D5" s="4">
        <f>SUM(D6:D7)</f>
        <v>41218449.12</v>
      </c>
      <c r="E5" s="4">
        <f>SUM(E6:E7)</f>
        <v>41922041</v>
      </c>
      <c r="F5" s="4">
        <f>SUM(F6:F7)</f>
        <v>42724589.05</v>
      </c>
      <c r="G5" s="4">
        <f>SUM(G6:G7)</f>
        <v>113360273</v>
      </c>
      <c r="H5" s="4">
        <f aca="true" t="shared" si="0" ref="H5:O5">SUM(H6:H7)</f>
        <v>48208322</v>
      </c>
      <c r="I5" s="4">
        <f t="shared" si="0"/>
        <v>52976989</v>
      </c>
      <c r="J5" s="8">
        <v>1</v>
      </c>
      <c r="K5" s="9" t="s">
        <v>45</v>
      </c>
      <c r="L5" s="4">
        <f t="shared" si="0"/>
        <v>52554110</v>
      </c>
      <c r="M5" s="4">
        <f t="shared" si="0"/>
        <v>51334345</v>
      </c>
      <c r="N5" s="4">
        <f t="shared" si="0"/>
        <v>52753227</v>
      </c>
      <c r="O5" s="4">
        <f t="shared" si="0"/>
        <v>53955558</v>
      </c>
      <c r="P5" s="4">
        <f>SUM(P6:P7)</f>
        <v>55237051</v>
      </c>
      <c r="Q5" s="4">
        <f>SUM(Q6:Q7)</f>
        <v>56549300</v>
      </c>
      <c r="R5" s="4">
        <f>SUM(R6:R7)</f>
        <v>57893043</v>
      </c>
      <c r="S5" s="8">
        <v>1</v>
      </c>
      <c r="T5" s="9" t="s">
        <v>45</v>
      </c>
      <c r="U5" s="4">
        <f aca="true" t="shared" si="1" ref="U5:AA5">SUM(U6:U7)</f>
        <v>59269036</v>
      </c>
      <c r="V5" s="4">
        <f t="shared" si="1"/>
        <v>60678053</v>
      </c>
      <c r="W5" s="4">
        <f t="shared" si="1"/>
        <v>62060768</v>
      </c>
      <c r="X5" s="4">
        <f t="shared" si="1"/>
        <v>63475286</v>
      </c>
      <c r="Y5" s="4">
        <f t="shared" si="1"/>
        <v>64922338</v>
      </c>
      <c r="Z5" s="4">
        <f t="shared" si="1"/>
        <v>66402672</v>
      </c>
      <c r="AA5" s="4">
        <f t="shared" si="1"/>
        <v>67917053</v>
      </c>
      <c r="AB5" s="8">
        <v>1</v>
      </c>
      <c r="AC5" s="9" t="s">
        <v>45</v>
      </c>
      <c r="AD5" s="4">
        <f aca="true" t="shared" si="2" ref="AD5:AJ5">SUM(AD6:AD7)</f>
        <v>69398908</v>
      </c>
      <c r="AE5" s="4">
        <f t="shared" si="2"/>
        <v>70913364</v>
      </c>
      <c r="AF5" s="4">
        <f t="shared" si="2"/>
        <v>72461138</v>
      </c>
      <c r="AG5" s="4">
        <f t="shared" si="2"/>
        <v>74042963</v>
      </c>
      <c r="AH5" s="4">
        <f t="shared" si="2"/>
        <v>75659588</v>
      </c>
      <c r="AI5" s="4">
        <f t="shared" si="2"/>
        <v>77236679</v>
      </c>
      <c r="AJ5" s="4">
        <f t="shared" si="2"/>
        <v>78846889</v>
      </c>
      <c r="AK5" s="8">
        <v>1</v>
      </c>
      <c r="AL5" s="9" t="s">
        <v>45</v>
      </c>
      <c r="AM5" s="4">
        <f aca="true" t="shared" si="3" ref="AM5:AS5">SUM(AM6:AM7)</f>
        <v>80490914</v>
      </c>
      <c r="AN5" s="4">
        <f t="shared" si="3"/>
        <v>82169463</v>
      </c>
      <c r="AO5" s="4">
        <f t="shared" si="3"/>
        <v>83883262</v>
      </c>
      <c r="AP5" s="4">
        <f t="shared" si="3"/>
        <v>85549727</v>
      </c>
      <c r="AQ5" s="4">
        <f t="shared" si="3"/>
        <v>87249522</v>
      </c>
      <c r="AR5" s="4">
        <f t="shared" si="3"/>
        <v>88983312</v>
      </c>
      <c r="AS5" s="4">
        <f t="shared" si="3"/>
        <v>90751778</v>
      </c>
      <c r="AT5" s="8">
        <v>1</v>
      </c>
      <c r="AU5" s="9" t="s">
        <v>45</v>
      </c>
      <c r="AV5" s="4">
        <f>SUM(AV6:AV7)</f>
        <v>92555614</v>
      </c>
      <c r="AW5" s="4">
        <f>SUM(AW6:AW7)</f>
        <v>94395526</v>
      </c>
      <c r="AX5" s="4">
        <f>SUM(AX6:AX7)</f>
        <v>96272237</v>
      </c>
      <c r="AY5" s="4">
        <f>SUM(AY6:AY7)</f>
        <v>98186482</v>
      </c>
    </row>
    <row r="6" spans="1:51" s="13" customFormat="1" ht="18.75" customHeight="1">
      <c r="A6" s="11" t="s">
        <v>46</v>
      </c>
      <c r="B6" s="12" t="s">
        <v>47</v>
      </c>
      <c r="C6" s="5">
        <v>38276781.52</v>
      </c>
      <c r="D6" s="5">
        <v>39058943.44</v>
      </c>
      <c r="E6" s="5">
        <v>39275901</v>
      </c>
      <c r="F6" s="5">
        <v>40095561.08</v>
      </c>
      <c r="G6" s="5">
        <v>43124218</v>
      </c>
      <c r="H6" s="5">
        <v>45508322</v>
      </c>
      <c r="I6" s="5">
        <v>46676989</v>
      </c>
      <c r="J6" s="11" t="s">
        <v>46</v>
      </c>
      <c r="K6" s="12" t="s">
        <v>47</v>
      </c>
      <c r="L6" s="5">
        <v>49854110</v>
      </c>
      <c r="M6" s="5">
        <v>51234345</v>
      </c>
      <c r="N6" s="5">
        <v>52653227</v>
      </c>
      <c r="O6" s="5">
        <v>53955558</v>
      </c>
      <c r="P6" s="5">
        <v>55237051</v>
      </c>
      <c r="Q6" s="5">
        <v>56549300</v>
      </c>
      <c r="R6" s="5">
        <v>57893043</v>
      </c>
      <c r="S6" s="11" t="s">
        <v>46</v>
      </c>
      <c r="T6" s="12" t="s">
        <v>47</v>
      </c>
      <c r="U6" s="5">
        <v>59269036</v>
      </c>
      <c r="V6" s="5">
        <v>60678053</v>
      </c>
      <c r="W6" s="5">
        <v>62060768</v>
      </c>
      <c r="X6" s="5">
        <v>63475286</v>
      </c>
      <c r="Y6" s="5">
        <v>64922338</v>
      </c>
      <c r="Z6" s="5">
        <v>66402672</v>
      </c>
      <c r="AA6" s="5">
        <v>67917053</v>
      </c>
      <c r="AB6" s="11" t="s">
        <v>46</v>
      </c>
      <c r="AC6" s="12" t="s">
        <v>47</v>
      </c>
      <c r="AD6" s="5">
        <v>69398908</v>
      </c>
      <c r="AE6" s="5">
        <v>70913364</v>
      </c>
      <c r="AF6" s="5">
        <v>72461138</v>
      </c>
      <c r="AG6" s="5">
        <v>74042963</v>
      </c>
      <c r="AH6" s="5">
        <v>75659588</v>
      </c>
      <c r="AI6" s="5">
        <v>77236679</v>
      </c>
      <c r="AJ6" s="5">
        <v>78846889</v>
      </c>
      <c r="AK6" s="11" t="s">
        <v>46</v>
      </c>
      <c r="AL6" s="12" t="s">
        <v>47</v>
      </c>
      <c r="AM6" s="5">
        <v>80490914</v>
      </c>
      <c r="AN6" s="5">
        <v>82169463</v>
      </c>
      <c r="AO6" s="5">
        <v>83883262</v>
      </c>
      <c r="AP6" s="5">
        <v>85549727</v>
      </c>
      <c r="AQ6" s="5">
        <v>87249522</v>
      </c>
      <c r="AR6" s="5">
        <v>88983312</v>
      </c>
      <c r="AS6" s="5">
        <v>90751778</v>
      </c>
      <c r="AT6" s="11" t="s">
        <v>46</v>
      </c>
      <c r="AU6" s="12" t="s">
        <v>47</v>
      </c>
      <c r="AV6" s="5">
        <v>92555614</v>
      </c>
      <c r="AW6" s="5">
        <v>94395526</v>
      </c>
      <c r="AX6" s="5">
        <v>96272237</v>
      </c>
      <c r="AY6" s="5">
        <v>98186482</v>
      </c>
    </row>
    <row r="7" spans="1:51" s="13" customFormat="1" ht="18.75" customHeight="1">
      <c r="A7" s="11" t="s">
        <v>48</v>
      </c>
      <c r="B7" s="12" t="s">
        <v>49</v>
      </c>
      <c r="C7" s="5">
        <v>3979638.38</v>
      </c>
      <c r="D7" s="5">
        <v>2159505.68</v>
      </c>
      <c r="E7" s="5">
        <v>2646140</v>
      </c>
      <c r="F7" s="5">
        <v>2629027.97</v>
      </c>
      <c r="G7" s="5">
        <v>70236055</v>
      </c>
      <c r="H7" s="5">
        <v>2700000</v>
      </c>
      <c r="I7" s="5">
        <v>6300000</v>
      </c>
      <c r="J7" s="11" t="s">
        <v>48</v>
      </c>
      <c r="K7" s="12" t="s">
        <v>49</v>
      </c>
      <c r="L7" s="5">
        <v>2700000</v>
      </c>
      <c r="M7" s="5">
        <v>100000</v>
      </c>
      <c r="N7" s="5">
        <v>100000</v>
      </c>
      <c r="O7" s="5">
        <v>0</v>
      </c>
      <c r="P7" s="5">
        <v>0</v>
      </c>
      <c r="Q7" s="5">
        <v>0</v>
      </c>
      <c r="R7" s="5">
        <v>0</v>
      </c>
      <c r="S7" s="11" t="s">
        <v>48</v>
      </c>
      <c r="T7" s="12" t="s">
        <v>49</v>
      </c>
      <c r="U7" s="5">
        <v>0</v>
      </c>
      <c r="V7" s="5">
        <v>0</v>
      </c>
      <c r="W7" s="5">
        <v>0</v>
      </c>
      <c r="X7" s="5">
        <v>0</v>
      </c>
      <c r="Y7" s="5">
        <v>0</v>
      </c>
      <c r="Z7" s="5">
        <v>0</v>
      </c>
      <c r="AA7" s="5">
        <v>0</v>
      </c>
      <c r="AB7" s="11" t="s">
        <v>48</v>
      </c>
      <c r="AC7" s="12" t="s">
        <v>49</v>
      </c>
      <c r="AD7" s="5">
        <v>0</v>
      </c>
      <c r="AE7" s="5">
        <v>0</v>
      </c>
      <c r="AF7" s="5">
        <v>0</v>
      </c>
      <c r="AG7" s="5">
        <v>0</v>
      </c>
      <c r="AH7" s="5">
        <v>0</v>
      </c>
      <c r="AI7" s="5">
        <v>0</v>
      </c>
      <c r="AJ7" s="5">
        <v>0</v>
      </c>
      <c r="AK7" s="11" t="s">
        <v>48</v>
      </c>
      <c r="AL7" s="12" t="s">
        <v>49</v>
      </c>
      <c r="AM7" s="5">
        <v>0</v>
      </c>
      <c r="AN7" s="5">
        <v>0</v>
      </c>
      <c r="AO7" s="5">
        <v>0</v>
      </c>
      <c r="AP7" s="5">
        <v>0</v>
      </c>
      <c r="AQ7" s="5">
        <v>0</v>
      </c>
      <c r="AR7" s="5">
        <v>0</v>
      </c>
      <c r="AS7" s="5">
        <v>0</v>
      </c>
      <c r="AT7" s="11" t="s">
        <v>48</v>
      </c>
      <c r="AU7" s="12" t="s">
        <v>49</v>
      </c>
      <c r="AV7" s="5">
        <v>0</v>
      </c>
      <c r="AW7" s="5">
        <v>0</v>
      </c>
      <c r="AX7" s="5">
        <v>0</v>
      </c>
      <c r="AY7" s="5">
        <v>0</v>
      </c>
    </row>
    <row r="8" spans="1:51" s="13" customFormat="1" ht="18.75" customHeight="1">
      <c r="A8" s="11" t="s">
        <v>50</v>
      </c>
      <c r="B8" s="12" t="s">
        <v>51</v>
      </c>
      <c r="C8" s="5">
        <v>1596293.01</v>
      </c>
      <c r="D8" s="5">
        <v>374934.73</v>
      </c>
      <c r="E8" s="5">
        <v>677000</v>
      </c>
      <c r="F8" s="5">
        <v>715074.13</v>
      </c>
      <c r="G8" s="5">
        <v>1605605</v>
      </c>
      <c r="H8" s="5">
        <v>2700000</v>
      </c>
      <c r="I8" s="5">
        <v>2700000</v>
      </c>
      <c r="J8" s="11" t="s">
        <v>50</v>
      </c>
      <c r="K8" s="12" t="s">
        <v>51</v>
      </c>
      <c r="L8" s="5">
        <v>2700000</v>
      </c>
      <c r="M8" s="5">
        <v>100000</v>
      </c>
      <c r="N8" s="5">
        <v>100000</v>
      </c>
      <c r="O8" s="5">
        <v>0</v>
      </c>
      <c r="P8" s="5">
        <v>0</v>
      </c>
      <c r="Q8" s="5">
        <v>0</v>
      </c>
      <c r="R8" s="5">
        <v>0</v>
      </c>
      <c r="S8" s="11" t="s">
        <v>50</v>
      </c>
      <c r="T8" s="12" t="s">
        <v>51</v>
      </c>
      <c r="U8" s="5">
        <v>0</v>
      </c>
      <c r="V8" s="5">
        <v>0</v>
      </c>
      <c r="W8" s="5">
        <v>0</v>
      </c>
      <c r="X8" s="5">
        <v>0</v>
      </c>
      <c r="Y8" s="5">
        <v>0</v>
      </c>
      <c r="Z8" s="5">
        <v>0</v>
      </c>
      <c r="AA8" s="5">
        <v>0</v>
      </c>
      <c r="AB8" s="11" t="s">
        <v>50</v>
      </c>
      <c r="AC8" s="12" t="s">
        <v>51</v>
      </c>
      <c r="AD8" s="5">
        <v>0</v>
      </c>
      <c r="AE8" s="5">
        <v>0</v>
      </c>
      <c r="AF8" s="5">
        <v>0</v>
      </c>
      <c r="AG8" s="5">
        <v>0</v>
      </c>
      <c r="AH8" s="5">
        <v>0</v>
      </c>
      <c r="AI8" s="5">
        <v>0</v>
      </c>
      <c r="AJ8" s="5">
        <v>0</v>
      </c>
      <c r="AK8" s="11" t="s">
        <v>50</v>
      </c>
      <c r="AL8" s="12" t="s">
        <v>51</v>
      </c>
      <c r="AM8" s="5">
        <v>0</v>
      </c>
      <c r="AN8" s="5">
        <v>0</v>
      </c>
      <c r="AO8" s="5">
        <v>0</v>
      </c>
      <c r="AP8" s="5">
        <v>0</v>
      </c>
      <c r="AQ8" s="5">
        <v>0</v>
      </c>
      <c r="AR8" s="5">
        <v>0</v>
      </c>
      <c r="AS8" s="5">
        <v>0</v>
      </c>
      <c r="AT8" s="11" t="s">
        <v>50</v>
      </c>
      <c r="AU8" s="12" t="s">
        <v>51</v>
      </c>
      <c r="AV8" s="5">
        <v>0</v>
      </c>
      <c r="AW8" s="5">
        <v>0</v>
      </c>
      <c r="AX8" s="5">
        <v>0</v>
      </c>
      <c r="AY8" s="5">
        <v>0</v>
      </c>
    </row>
    <row r="9" spans="1:51" s="10" customFormat="1" ht="40.5" customHeight="1">
      <c r="A9" s="8">
        <v>2</v>
      </c>
      <c r="B9" s="14" t="s">
        <v>52</v>
      </c>
      <c r="C9" s="4">
        <v>29785152.17</v>
      </c>
      <c r="D9" s="4">
        <v>30639839.23</v>
      </c>
      <c r="E9" s="4">
        <v>33868862</v>
      </c>
      <c r="F9" s="4">
        <v>33441188.24</v>
      </c>
      <c r="G9" s="4">
        <v>36435645</v>
      </c>
      <c r="H9" s="4">
        <v>36446058</v>
      </c>
      <c r="I9" s="4">
        <v>38052601</v>
      </c>
      <c r="J9" s="8">
        <v>2</v>
      </c>
      <c r="K9" s="14" t="s">
        <v>52</v>
      </c>
      <c r="L9" s="4">
        <v>39582109</v>
      </c>
      <c r="M9" s="4">
        <v>40786159</v>
      </c>
      <c r="N9" s="4">
        <v>41987391</v>
      </c>
      <c r="O9" s="4">
        <v>43018448</v>
      </c>
      <c r="P9" s="4">
        <v>44033008</v>
      </c>
      <c r="Q9" s="4">
        <v>45071918</v>
      </c>
      <c r="R9" s="4">
        <v>46135762</v>
      </c>
      <c r="S9" s="8">
        <v>2</v>
      </c>
      <c r="T9" s="14" t="s">
        <v>52</v>
      </c>
      <c r="U9" s="4">
        <v>47225138</v>
      </c>
      <c r="V9" s="4">
        <v>48340659</v>
      </c>
      <c r="W9" s="4">
        <v>49435357</v>
      </c>
      <c r="X9" s="4">
        <v>50555233</v>
      </c>
      <c r="Y9" s="4">
        <v>51700866</v>
      </c>
      <c r="Z9" s="4">
        <v>52872849</v>
      </c>
      <c r="AA9" s="4">
        <v>54071787</v>
      </c>
      <c r="AB9" s="8">
        <v>2</v>
      </c>
      <c r="AC9" s="14" t="s">
        <v>52</v>
      </c>
      <c r="AD9" s="4">
        <v>55244974</v>
      </c>
      <c r="AE9" s="4">
        <v>56443971</v>
      </c>
      <c r="AF9" s="4">
        <v>57669346</v>
      </c>
      <c r="AG9" s="4">
        <v>58921679</v>
      </c>
      <c r="AH9" s="4">
        <v>60201563</v>
      </c>
      <c r="AI9" s="4">
        <v>61450149</v>
      </c>
      <c r="AJ9" s="4">
        <v>62724955</v>
      </c>
      <c r="AK9" s="8">
        <v>2</v>
      </c>
      <c r="AL9" s="14" t="s">
        <v>52</v>
      </c>
      <c r="AM9" s="4">
        <v>64026532</v>
      </c>
      <c r="AN9" s="4">
        <v>65355442</v>
      </c>
      <c r="AO9" s="4">
        <v>66712259</v>
      </c>
      <c r="AP9" s="4">
        <v>72111602</v>
      </c>
      <c r="AQ9" s="4">
        <v>73538932</v>
      </c>
      <c r="AR9" s="4">
        <v>74994809</v>
      </c>
      <c r="AS9" s="4">
        <v>76479803</v>
      </c>
      <c r="AT9" s="8">
        <v>2</v>
      </c>
      <c r="AU9" s="14" t="s">
        <v>52</v>
      </c>
      <c r="AV9" s="4">
        <v>77994497</v>
      </c>
      <c r="AW9" s="4">
        <v>79539485</v>
      </c>
      <c r="AX9" s="4">
        <v>81115373</v>
      </c>
      <c r="AY9" s="4">
        <v>82722778</v>
      </c>
    </row>
    <row r="10" spans="1:51" s="13" customFormat="1" ht="18.75" customHeight="1">
      <c r="A10" s="11" t="s">
        <v>53</v>
      </c>
      <c r="B10" s="12" t="s">
        <v>54</v>
      </c>
      <c r="C10" s="5">
        <v>15011293.18</v>
      </c>
      <c r="D10" s="5">
        <v>15057677.94</v>
      </c>
      <c r="E10" s="5">
        <v>16631118</v>
      </c>
      <c r="F10" s="5">
        <v>12905098.46</v>
      </c>
      <c r="G10" s="5">
        <v>19694382</v>
      </c>
      <c r="H10" s="5">
        <v>20482414</v>
      </c>
      <c r="I10" s="5">
        <v>21511357</v>
      </c>
      <c r="J10" s="11" t="s">
        <v>53</v>
      </c>
      <c r="K10" s="12" t="s">
        <v>54</v>
      </c>
      <c r="L10" s="5">
        <v>22497693</v>
      </c>
      <c r="M10" s="5">
        <v>23298628</v>
      </c>
      <c r="N10" s="5">
        <v>24084302</v>
      </c>
      <c r="O10" s="5">
        <v>24874241</v>
      </c>
      <c r="P10" s="5">
        <v>25667015</v>
      </c>
      <c r="Q10" s="5">
        <v>26461134</v>
      </c>
      <c r="R10" s="5">
        <v>27255054</v>
      </c>
      <c r="S10" s="11" t="s">
        <v>53</v>
      </c>
      <c r="T10" s="12" t="s">
        <v>54</v>
      </c>
      <c r="U10" s="5">
        <v>28047182</v>
      </c>
      <c r="V10" s="5">
        <v>28835877</v>
      </c>
      <c r="W10" s="5">
        <v>29647444</v>
      </c>
      <c r="X10" s="5">
        <v>30482547</v>
      </c>
      <c r="Y10" s="5">
        <v>31312236</v>
      </c>
      <c r="Z10" s="5">
        <v>32165156</v>
      </c>
      <c r="AA10" s="5">
        <v>33041958</v>
      </c>
      <c r="AB10" s="11" t="s">
        <v>53</v>
      </c>
      <c r="AC10" s="12" t="s">
        <v>54</v>
      </c>
      <c r="AD10" s="5">
        <v>33943310</v>
      </c>
      <c r="AE10" s="5">
        <v>34836808</v>
      </c>
      <c r="AF10" s="5">
        <v>35754430</v>
      </c>
      <c r="AG10" s="5">
        <v>36696828</v>
      </c>
      <c r="AH10" s="5">
        <v>37628825</v>
      </c>
      <c r="AI10" s="5">
        <v>38585053</v>
      </c>
      <c r="AJ10" s="5">
        <v>39566144</v>
      </c>
      <c r="AK10" s="11" t="s">
        <v>53</v>
      </c>
      <c r="AL10" s="12" t="s">
        <v>54</v>
      </c>
      <c r="AM10" s="5">
        <v>40572743</v>
      </c>
      <c r="AN10" s="5">
        <v>41605514</v>
      </c>
      <c r="AO10" s="5">
        <v>42665137</v>
      </c>
      <c r="AP10" s="5">
        <v>43752310</v>
      </c>
      <c r="AQ10" s="5">
        <v>44867749</v>
      </c>
      <c r="AR10" s="5">
        <v>46012190</v>
      </c>
      <c r="AS10" s="5">
        <v>46915418</v>
      </c>
      <c r="AT10" s="11" t="s">
        <v>53</v>
      </c>
      <c r="AU10" s="12" t="s">
        <v>54</v>
      </c>
      <c r="AV10" s="5">
        <v>47836098</v>
      </c>
      <c r="AW10" s="5">
        <v>48775804</v>
      </c>
      <c r="AX10" s="5">
        <v>49734304</v>
      </c>
      <c r="AY10" s="5">
        <v>50711974</v>
      </c>
    </row>
    <row r="11" spans="1:51" s="13" customFormat="1" ht="18.75" customHeight="1">
      <c r="A11" s="11" t="s">
        <v>55</v>
      </c>
      <c r="B11" s="12" t="s">
        <v>56</v>
      </c>
      <c r="C11" s="5">
        <v>405706.82</v>
      </c>
      <c r="D11" s="5">
        <v>420446.5</v>
      </c>
      <c r="E11" s="5">
        <v>423823</v>
      </c>
      <c r="F11" s="5">
        <v>408211.82</v>
      </c>
      <c r="G11" s="5">
        <v>485200</v>
      </c>
      <c r="H11" s="5">
        <v>515800</v>
      </c>
      <c r="I11" s="5">
        <v>548800</v>
      </c>
      <c r="J11" s="11" t="s">
        <v>55</v>
      </c>
      <c r="K11" s="12" t="s">
        <v>56</v>
      </c>
      <c r="L11" s="5">
        <v>580000</v>
      </c>
      <c r="M11" s="5">
        <v>601400</v>
      </c>
      <c r="N11" s="5">
        <v>622400</v>
      </c>
      <c r="O11" s="5">
        <v>643500</v>
      </c>
      <c r="P11" s="5">
        <v>664700</v>
      </c>
      <c r="Q11" s="5">
        <v>686000</v>
      </c>
      <c r="R11" s="5">
        <v>707300</v>
      </c>
      <c r="S11" s="11" t="s">
        <v>55</v>
      </c>
      <c r="T11" s="12" t="s">
        <v>56</v>
      </c>
      <c r="U11" s="5">
        <v>728500</v>
      </c>
      <c r="V11" s="5">
        <v>749600</v>
      </c>
      <c r="W11" s="5">
        <v>771300</v>
      </c>
      <c r="X11" s="5">
        <v>793700</v>
      </c>
      <c r="Y11" s="5">
        <v>815900</v>
      </c>
      <c r="Z11" s="5">
        <v>838700</v>
      </c>
      <c r="AA11" s="5">
        <v>862200</v>
      </c>
      <c r="AB11" s="11" t="s">
        <v>55</v>
      </c>
      <c r="AC11" s="12" t="s">
        <v>56</v>
      </c>
      <c r="AD11" s="5">
        <v>886300</v>
      </c>
      <c r="AE11" s="5">
        <v>910200</v>
      </c>
      <c r="AF11" s="5">
        <v>934800</v>
      </c>
      <c r="AG11" s="5">
        <v>960100</v>
      </c>
      <c r="AH11" s="5">
        <v>985100</v>
      </c>
      <c r="AI11" s="5">
        <v>1010700</v>
      </c>
      <c r="AJ11" s="5">
        <v>1037000</v>
      </c>
      <c r="AK11" s="11" t="s">
        <v>55</v>
      </c>
      <c r="AL11" s="12" t="s">
        <v>56</v>
      </c>
      <c r="AM11" s="5">
        <v>1058800</v>
      </c>
      <c r="AN11" s="5">
        <v>1081000</v>
      </c>
      <c r="AO11" s="5">
        <v>1103700</v>
      </c>
      <c r="AP11" s="5">
        <v>1125800</v>
      </c>
      <c r="AQ11" s="5">
        <v>1148300</v>
      </c>
      <c r="AR11" s="5">
        <v>1171300</v>
      </c>
      <c r="AS11" s="5">
        <v>1194700</v>
      </c>
      <c r="AT11" s="11" t="s">
        <v>55</v>
      </c>
      <c r="AU11" s="12" t="s">
        <v>56</v>
      </c>
      <c r="AV11" s="5">
        <v>1218600</v>
      </c>
      <c r="AW11" s="5">
        <v>1242900</v>
      </c>
      <c r="AX11" s="5">
        <v>1267800</v>
      </c>
      <c r="AY11" s="5">
        <v>1293200</v>
      </c>
    </row>
    <row r="12" spans="1:51" s="13" customFormat="1" ht="18.75" customHeight="1">
      <c r="A12" s="11" t="s">
        <v>57</v>
      </c>
      <c r="B12" s="12" t="s">
        <v>58</v>
      </c>
      <c r="C12" s="5">
        <v>0</v>
      </c>
      <c r="D12" s="5">
        <v>0</v>
      </c>
      <c r="E12" s="5">
        <v>32200</v>
      </c>
      <c r="F12" s="5">
        <v>0</v>
      </c>
      <c r="G12" s="5">
        <v>32400</v>
      </c>
      <c r="H12" s="5">
        <v>32700</v>
      </c>
      <c r="I12" s="5">
        <v>32800</v>
      </c>
      <c r="J12" s="11" t="s">
        <v>57</v>
      </c>
      <c r="K12" s="12" t="s">
        <v>58</v>
      </c>
      <c r="L12" s="5">
        <v>32800</v>
      </c>
      <c r="M12" s="5">
        <v>32700</v>
      </c>
      <c r="N12" s="5">
        <v>32500</v>
      </c>
      <c r="O12" s="5">
        <v>32100</v>
      </c>
      <c r="P12" s="5">
        <v>31600</v>
      </c>
      <c r="Q12" s="5">
        <v>31000</v>
      </c>
      <c r="R12" s="5">
        <v>30300</v>
      </c>
      <c r="S12" s="11" t="s">
        <v>57</v>
      </c>
      <c r="T12" s="12" t="s">
        <v>58</v>
      </c>
      <c r="U12" s="5">
        <v>29500</v>
      </c>
      <c r="V12" s="5">
        <v>28600</v>
      </c>
      <c r="W12" s="5">
        <v>27600</v>
      </c>
      <c r="X12" s="5">
        <v>26500</v>
      </c>
      <c r="Y12" s="5">
        <v>25400</v>
      </c>
      <c r="Z12" s="5">
        <v>24200</v>
      </c>
      <c r="AA12" s="5">
        <v>23100</v>
      </c>
      <c r="AB12" s="11" t="s">
        <v>57</v>
      </c>
      <c r="AC12" s="12" t="s">
        <v>58</v>
      </c>
      <c r="AD12" s="5">
        <v>22000</v>
      </c>
      <c r="AE12" s="5">
        <v>21000</v>
      </c>
      <c r="AF12" s="5">
        <v>20000</v>
      </c>
      <c r="AG12" s="5">
        <v>19100</v>
      </c>
      <c r="AH12" s="5">
        <v>18200</v>
      </c>
      <c r="AI12" s="5">
        <v>17300</v>
      </c>
      <c r="AJ12" s="5">
        <v>16500</v>
      </c>
      <c r="AK12" s="11" t="s">
        <v>57</v>
      </c>
      <c r="AL12" s="12" t="s">
        <v>58</v>
      </c>
      <c r="AM12" s="5">
        <v>15800</v>
      </c>
      <c r="AN12" s="5">
        <v>13600</v>
      </c>
      <c r="AO12" s="5">
        <v>13000</v>
      </c>
      <c r="AP12" s="5">
        <v>12500</v>
      </c>
      <c r="AQ12" s="5">
        <v>12500</v>
      </c>
      <c r="AR12" s="5">
        <v>12500</v>
      </c>
      <c r="AS12" s="5">
        <v>12300</v>
      </c>
      <c r="AT12" s="11" t="s">
        <v>57</v>
      </c>
      <c r="AU12" s="12" t="s">
        <v>58</v>
      </c>
      <c r="AV12" s="5">
        <v>12200</v>
      </c>
      <c r="AW12" s="5">
        <v>10000</v>
      </c>
      <c r="AX12" s="5">
        <v>11900</v>
      </c>
      <c r="AY12" s="5">
        <v>11800</v>
      </c>
    </row>
    <row r="13" spans="1:51" s="13" customFormat="1" ht="24">
      <c r="A13" s="11" t="s">
        <v>59</v>
      </c>
      <c r="B13" s="15" t="s">
        <v>60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11" t="s">
        <v>59</v>
      </c>
      <c r="K13" s="15" t="s">
        <v>60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11" t="s">
        <v>59</v>
      </c>
      <c r="T13" s="15" t="s">
        <v>60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11" t="s">
        <v>59</v>
      </c>
      <c r="AC13" s="15" t="s">
        <v>60</v>
      </c>
      <c r="AD13" s="5">
        <v>0</v>
      </c>
      <c r="AE13" s="5">
        <v>0</v>
      </c>
      <c r="AF13" s="5">
        <v>0</v>
      </c>
      <c r="AG13" s="5">
        <v>0</v>
      </c>
      <c r="AH13" s="5">
        <v>0</v>
      </c>
      <c r="AI13" s="5">
        <v>0</v>
      </c>
      <c r="AJ13" s="5">
        <v>0</v>
      </c>
      <c r="AK13" s="11" t="s">
        <v>59</v>
      </c>
      <c r="AL13" s="15" t="s">
        <v>60</v>
      </c>
      <c r="AM13" s="5">
        <v>0</v>
      </c>
      <c r="AN13" s="5">
        <v>0</v>
      </c>
      <c r="AO13" s="5">
        <v>0</v>
      </c>
      <c r="AP13" s="5">
        <v>0</v>
      </c>
      <c r="AQ13" s="5">
        <v>0</v>
      </c>
      <c r="AR13" s="5">
        <v>0</v>
      </c>
      <c r="AS13" s="5">
        <v>0</v>
      </c>
      <c r="AT13" s="11" t="s">
        <v>59</v>
      </c>
      <c r="AU13" s="15" t="s">
        <v>60</v>
      </c>
      <c r="AV13" s="5">
        <v>0</v>
      </c>
      <c r="AW13" s="5">
        <v>0</v>
      </c>
      <c r="AX13" s="5">
        <v>0</v>
      </c>
      <c r="AY13" s="5">
        <v>0</v>
      </c>
    </row>
    <row r="14" spans="1:51" s="13" customFormat="1" ht="18.75" customHeight="1">
      <c r="A14" s="11" t="s">
        <v>61</v>
      </c>
      <c r="B14" s="12" t="s">
        <v>62</v>
      </c>
      <c r="C14" s="5">
        <v>0</v>
      </c>
      <c r="D14" s="5">
        <v>0</v>
      </c>
      <c r="E14" s="5">
        <v>0</v>
      </c>
      <c r="F14" s="5">
        <v>0</v>
      </c>
      <c r="G14" s="5">
        <v>134160</v>
      </c>
      <c r="H14" s="5">
        <v>128866</v>
      </c>
      <c r="I14" s="5">
        <v>37691</v>
      </c>
      <c r="J14" s="11" t="s">
        <v>61</v>
      </c>
      <c r="K14" s="12" t="s">
        <v>62</v>
      </c>
      <c r="L14" s="5">
        <v>34800</v>
      </c>
      <c r="M14" s="5">
        <v>32700</v>
      </c>
      <c r="N14" s="5">
        <v>32500</v>
      </c>
      <c r="O14" s="5">
        <v>32100</v>
      </c>
      <c r="P14" s="5">
        <v>31600</v>
      </c>
      <c r="Q14" s="5">
        <v>31000</v>
      </c>
      <c r="R14" s="5">
        <v>30300</v>
      </c>
      <c r="S14" s="11" t="s">
        <v>61</v>
      </c>
      <c r="T14" s="12" t="s">
        <v>62</v>
      </c>
      <c r="U14" s="5">
        <v>29500</v>
      </c>
      <c r="V14" s="5">
        <v>28600</v>
      </c>
      <c r="W14" s="5">
        <v>27600</v>
      </c>
      <c r="X14" s="5">
        <v>26500</v>
      </c>
      <c r="Y14" s="5">
        <v>25400</v>
      </c>
      <c r="Z14" s="5">
        <v>24200</v>
      </c>
      <c r="AA14" s="5">
        <v>23100</v>
      </c>
      <c r="AB14" s="11" t="s">
        <v>61</v>
      </c>
      <c r="AC14" s="12" t="s">
        <v>62</v>
      </c>
      <c r="AD14" s="5">
        <v>22000</v>
      </c>
      <c r="AE14" s="5">
        <v>21000</v>
      </c>
      <c r="AF14" s="5">
        <v>20000</v>
      </c>
      <c r="AG14" s="5">
        <v>19100</v>
      </c>
      <c r="AH14" s="5">
        <v>18200</v>
      </c>
      <c r="AI14" s="5">
        <v>17300</v>
      </c>
      <c r="AJ14" s="5">
        <v>16500</v>
      </c>
      <c r="AK14" s="11" t="s">
        <v>61</v>
      </c>
      <c r="AL14" s="12" t="s">
        <v>62</v>
      </c>
      <c r="AM14" s="5">
        <v>15800</v>
      </c>
      <c r="AN14" s="5">
        <v>13600</v>
      </c>
      <c r="AO14" s="5">
        <v>13000</v>
      </c>
      <c r="AP14" s="5">
        <v>12500</v>
      </c>
      <c r="AQ14" s="5">
        <v>12500</v>
      </c>
      <c r="AR14" s="5">
        <v>12500</v>
      </c>
      <c r="AS14" s="5">
        <v>12300</v>
      </c>
      <c r="AT14" s="11" t="s">
        <v>61</v>
      </c>
      <c r="AU14" s="12" t="s">
        <v>62</v>
      </c>
      <c r="AV14" s="5">
        <v>12200</v>
      </c>
      <c r="AW14" s="5">
        <v>10000</v>
      </c>
      <c r="AX14" s="5">
        <v>11900</v>
      </c>
      <c r="AY14" s="5">
        <v>11800</v>
      </c>
    </row>
    <row r="15" spans="1:51" s="10" customFormat="1" ht="18.75" customHeight="1">
      <c r="A15" s="8">
        <v>3</v>
      </c>
      <c r="B15" s="9" t="s">
        <v>63</v>
      </c>
      <c r="C15" s="4">
        <f>SUM(C5-C9)</f>
        <v>12471267.730000004</v>
      </c>
      <c r="D15" s="4">
        <f>SUM(D5-D9)</f>
        <v>10578609.889999997</v>
      </c>
      <c r="E15" s="4">
        <f>SUM(E5-E9)</f>
        <v>8053179</v>
      </c>
      <c r="F15" s="4">
        <f>SUM(F5-F9)</f>
        <v>9283400.809999999</v>
      </c>
      <c r="G15" s="4">
        <f>SUM(G5-G9)</f>
        <v>76924628</v>
      </c>
      <c r="H15" s="4">
        <f aca="true" t="shared" si="4" ref="H15:O15">SUM(H5-H9)</f>
        <v>11762264</v>
      </c>
      <c r="I15" s="4">
        <f t="shared" si="4"/>
        <v>14924388</v>
      </c>
      <c r="J15" s="8">
        <v>3</v>
      </c>
      <c r="K15" s="9" t="s">
        <v>63</v>
      </c>
      <c r="L15" s="4">
        <f t="shared" si="4"/>
        <v>12972001</v>
      </c>
      <c r="M15" s="4">
        <f t="shared" si="4"/>
        <v>10548186</v>
      </c>
      <c r="N15" s="4">
        <f t="shared" si="4"/>
        <v>10765836</v>
      </c>
      <c r="O15" s="4">
        <f t="shared" si="4"/>
        <v>10937110</v>
      </c>
      <c r="P15" s="4">
        <f>SUM(P5-P9)</f>
        <v>11204043</v>
      </c>
      <c r="Q15" s="4">
        <f>SUM(Q5-Q9)</f>
        <v>11477382</v>
      </c>
      <c r="R15" s="4">
        <f>SUM(R5-R9)</f>
        <v>11757281</v>
      </c>
      <c r="S15" s="8">
        <v>3</v>
      </c>
      <c r="T15" s="9" t="s">
        <v>63</v>
      </c>
      <c r="U15" s="4">
        <f aca="true" t="shared" si="5" ref="U15:AA15">SUM(U5-U9)</f>
        <v>12043898</v>
      </c>
      <c r="V15" s="4">
        <f t="shared" si="5"/>
        <v>12337394</v>
      </c>
      <c r="W15" s="4">
        <f t="shared" si="5"/>
        <v>12625411</v>
      </c>
      <c r="X15" s="4">
        <f t="shared" si="5"/>
        <v>12920053</v>
      </c>
      <c r="Y15" s="4">
        <f t="shared" si="5"/>
        <v>13221472</v>
      </c>
      <c r="Z15" s="4">
        <f t="shared" si="5"/>
        <v>13529823</v>
      </c>
      <c r="AA15" s="4">
        <f t="shared" si="5"/>
        <v>13845266</v>
      </c>
      <c r="AB15" s="8">
        <v>3</v>
      </c>
      <c r="AC15" s="9" t="s">
        <v>63</v>
      </c>
      <c r="AD15" s="4">
        <f aca="true" t="shared" si="6" ref="AD15:AJ15">SUM(AD5-AD9)</f>
        <v>14153934</v>
      </c>
      <c r="AE15" s="4">
        <f t="shared" si="6"/>
        <v>14469393</v>
      </c>
      <c r="AF15" s="4">
        <f t="shared" si="6"/>
        <v>14791792</v>
      </c>
      <c r="AG15" s="4">
        <f t="shared" si="6"/>
        <v>15121284</v>
      </c>
      <c r="AH15" s="4">
        <f t="shared" si="6"/>
        <v>15458025</v>
      </c>
      <c r="AI15" s="4">
        <f t="shared" si="6"/>
        <v>15786530</v>
      </c>
      <c r="AJ15" s="4">
        <f t="shared" si="6"/>
        <v>16121934</v>
      </c>
      <c r="AK15" s="8">
        <v>3</v>
      </c>
      <c r="AL15" s="9" t="s">
        <v>63</v>
      </c>
      <c r="AM15" s="4">
        <f aca="true" t="shared" si="7" ref="AM15:AS15">SUM(AM5-AM9)</f>
        <v>16464382</v>
      </c>
      <c r="AN15" s="4">
        <f t="shared" si="7"/>
        <v>16814021</v>
      </c>
      <c r="AO15" s="4">
        <f t="shared" si="7"/>
        <v>17171003</v>
      </c>
      <c r="AP15" s="4">
        <f t="shared" si="7"/>
        <v>13438125</v>
      </c>
      <c r="AQ15" s="4">
        <f t="shared" si="7"/>
        <v>13710590</v>
      </c>
      <c r="AR15" s="4">
        <f t="shared" si="7"/>
        <v>13988503</v>
      </c>
      <c r="AS15" s="4">
        <f t="shared" si="7"/>
        <v>14271975</v>
      </c>
      <c r="AT15" s="8">
        <v>3</v>
      </c>
      <c r="AU15" s="9" t="s">
        <v>63</v>
      </c>
      <c r="AV15" s="4">
        <f>SUM(AV5-AV9)</f>
        <v>14561117</v>
      </c>
      <c r="AW15" s="4">
        <f>SUM(AW5-AW9)</f>
        <v>14856041</v>
      </c>
      <c r="AX15" s="4">
        <f>SUM(AX5-AX9)</f>
        <v>15156864</v>
      </c>
      <c r="AY15" s="4">
        <f>SUM(AY5-AY9)</f>
        <v>15463704</v>
      </c>
    </row>
    <row r="16" spans="1:51" s="10" customFormat="1" ht="25.5">
      <c r="A16" s="8">
        <v>4</v>
      </c>
      <c r="B16" s="14" t="s">
        <v>64</v>
      </c>
      <c r="C16" s="4">
        <v>3075423.34</v>
      </c>
      <c r="D16" s="4">
        <v>3614118.65</v>
      </c>
      <c r="E16" s="4">
        <v>936375</v>
      </c>
      <c r="F16" s="4">
        <v>936375</v>
      </c>
      <c r="G16" s="4">
        <v>2772285</v>
      </c>
      <c r="H16" s="4">
        <v>0</v>
      </c>
      <c r="I16" s="4">
        <v>0</v>
      </c>
      <c r="J16" s="8">
        <v>4</v>
      </c>
      <c r="K16" s="14" t="s">
        <v>64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8">
        <v>4</v>
      </c>
      <c r="T16" s="14" t="s">
        <v>64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8">
        <v>4</v>
      </c>
      <c r="AC16" s="14" t="s">
        <v>64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8">
        <v>4</v>
      </c>
      <c r="AL16" s="14" t="s">
        <v>64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8">
        <v>4</v>
      </c>
      <c r="AU16" s="14" t="s">
        <v>64</v>
      </c>
      <c r="AV16" s="4">
        <v>0</v>
      </c>
      <c r="AW16" s="4">
        <v>0</v>
      </c>
      <c r="AX16" s="4">
        <v>0</v>
      </c>
      <c r="AY16" s="4">
        <v>0</v>
      </c>
    </row>
    <row r="17" spans="1:51" s="13" customFormat="1" ht="37.5" customHeight="1">
      <c r="A17" s="11" t="s">
        <v>65</v>
      </c>
      <c r="B17" s="15" t="s">
        <v>66</v>
      </c>
      <c r="C17" s="5">
        <v>859051.44</v>
      </c>
      <c r="D17" s="5">
        <v>3614118.65</v>
      </c>
      <c r="E17" s="5">
        <v>936375</v>
      </c>
      <c r="F17" s="5">
        <v>936375</v>
      </c>
      <c r="G17" s="5">
        <v>0</v>
      </c>
      <c r="H17" s="5">
        <v>0</v>
      </c>
      <c r="I17" s="5">
        <v>0</v>
      </c>
      <c r="J17" s="11" t="s">
        <v>65</v>
      </c>
      <c r="K17" s="15" t="s">
        <v>66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11" t="s">
        <v>65</v>
      </c>
      <c r="T17" s="15" t="s">
        <v>66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11" t="s">
        <v>65</v>
      </c>
      <c r="AC17" s="15" t="s">
        <v>66</v>
      </c>
      <c r="AD17" s="5">
        <v>0</v>
      </c>
      <c r="AE17" s="5">
        <v>0</v>
      </c>
      <c r="AF17" s="5">
        <v>0</v>
      </c>
      <c r="AG17" s="5">
        <v>0</v>
      </c>
      <c r="AH17" s="5">
        <v>0</v>
      </c>
      <c r="AI17" s="5">
        <v>0</v>
      </c>
      <c r="AJ17" s="5">
        <v>0</v>
      </c>
      <c r="AK17" s="11" t="s">
        <v>65</v>
      </c>
      <c r="AL17" s="15" t="s">
        <v>66</v>
      </c>
      <c r="AM17" s="5">
        <v>0</v>
      </c>
      <c r="AN17" s="5">
        <v>0</v>
      </c>
      <c r="AO17" s="5">
        <v>0</v>
      </c>
      <c r="AP17" s="5">
        <v>0</v>
      </c>
      <c r="AQ17" s="5">
        <v>0</v>
      </c>
      <c r="AR17" s="5">
        <v>0</v>
      </c>
      <c r="AS17" s="5">
        <v>0</v>
      </c>
      <c r="AT17" s="11" t="s">
        <v>65</v>
      </c>
      <c r="AU17" s="15" t="s">
        <v>66</v>
      </c>
      <c r="AV17" s="5">
        <v>0</v>
      </c>
      <c r="AW17" s="5">
        <v>0</v>
      </c>
      <c r="AX17" s="5">
        <v>0</v>
      </c>
      <c r="AY17" s="5">
        <v>0</v>
      </c>
    </row>
    <row r="18" spans="1:51" s="10" customFormat="1" ht="18.75" customHeight="1">
      <c r="A18" s="8">
        <v>5</v>
      </c>
      <c r="B18" s="9" t="s">
        <v>67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8">
        <v>5</v>
      </c>
      <c r="K18" s="9" t="s">
        <v>67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8">
        <v>5</v>
      </c>
      <c r="T18" s="9" t="s">
        <v>67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8">
        <v>5</v>
      </c>
      <c r="AC18" s="9" t="s">
        <v>67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8">
        <v>5</v>
      </c>
      <c r="AL18" s="9" t="s">
        <v>67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8">
        <v>5</v>
      </c>
      <c r="AU18" s="9" t="s">
        <v>67</v>
      </c>
      <c r="AV18" s="4">
        <v>0</v>
      </c>
      <c r="AW18" s="4">
        <v>0</v>
      </c>
      <c r="AX18" s="4">
        <v>0</v>
      </c>
      <c r="AY18" s="4">
        <v>0</v>
      </c>
    </row>
    <row r="19" spans="1:51" s="10" customFormat="1" ht="18.75" customHeight="1">
      <c r="A19" s="8">
        <v>6</v>
      </c>
      <c r="B19" s="9" t="s">
        <v>68</v>
      </c>
      <c r="C19" s="4">
        <f>SUM(C15+C16+C18)</f>
        <v>15546691.070000004</v>
      </c>
      <c r="D19" s="4">
        <f>SUM(D15+D16+D18)</f>
        <v>14192728.539999997</v>
      </c>
      <c r="E19" s="4">
        <f>SUM(E15+E16+E18)</f>
        <v>8989554</v>
      </c>
      <c r="F19" s="4">
        <f>SUM(F15+F16+F18)</f>
        <v>10219775.809999999</v>
      </c>
      <c r="G19" s="4">
        <f>SUM(G15+G16+G18)</f>
        <v>79696913</v>
      </c>
      <c r="H19" s="4">
        <f aca="true" t="shared" si="8" ref="H19:O19">SUM(H15+H16+H18)</f>
        <v>11762264</v>
      </c>
      <c r="I19" s="4">
        <f t="shared" si="8"/>
        <v>14924388</v>
      </c>
      <c r="J19" s="8">
        <v>6</v>
      </c>
      <c r="K19" s="9" t="s">
        <v>68</v>
      </c>
      <c r="L19" s="4">
        <f t="shared" si="8"/>
        <v>12972001</v>
      </c>
      <c r="M19" s="4">
        <f t="shared" si="8"/>
        <v>10548186</v>
      </c>
      <c r="N19" s="4">
        <f t="shared" si="8"/>
        <v>10765836</v>
      </c>
      <c r="O19" s="4">
        <f t="shared" si="8"/>
        <v>10937110</v>
      </c>
      <c r="P19" s="4">
        <f>SUM(P15+P16+P18)</f>
        <v>11204043</v>
      </c>
      <c r="Q19" s="4">
        <f>SUM(Q15+Q16+Q18)</f>
        <v>11477382</v>
      </c>
      <c r="R19" s="4">
        <f>SUM(R15+R16+R18)</f>
        <v>11757281</v>
      </c>
      <c r="S19" s="8">
        <v>6</v>
      </c>
      <c r="T19" s="9" t="s">
        <v>68</v>
      </c>
      <c r="U19" s="4">
        <f aca="true" t="shared" si="9" ref="U19:AA19">SUM(U15+U16+U18)</f>
        <v>12043898</v>
      </c>
      <c r="V19" s="4">
        <f t="shared" si="9"/>
        <v>12337394</v>
      </c>
      <c r="W19" s="4">
        <f t="shared" si="9"/>
        <v>12625411</v>
      </c>
      <c r="X19" s="4">
        <f t="shared" si="9"/>
        <v>12920053</v>
      </c>
      <c r="Y19" s="4">
        <f t="shared" si="9"/>
        <v>13221472</v>
      </c>
      <c r="Z19" s="4">
        <f t="shared" si="9"/>
        <v>13529823</v>
      </c>
      <c r="AA19" s="4">
        <f t="shared" si="9"/>
        <v>13845266</v>
      </c>
      <c r="AB19" s="8">
        <v>6</v>
      </c>
      <c r="AC19" s="9" t="s">
        <v>68</v>
      </c>
      <c r="AD19" s="4">
        <f aca="true" t="shared" si="10" ref="AD19:AJ19">SUM(AD15+AD16+AD18)</f>
        <v>14153934</v>
      </c>
      <c r="AE19" s="4">
        <f t="shared" si="10"/>
        <v>14469393</v>
      </c>
      <c r="AF19" s="4">
        <f t="shared" si="10"/>
        <v>14791792</v>
      </c>
      <c r="AG19" s="4">
        <f t="shared" si="10"/>
        <v>15121284</v>
      </c>
      <c r="AH19" s="4">
        <f t="shared" si="10"/>
        <v>15458025</v>
      </c>
      <c r="AI19" s="4">
        <f t="shared" si="10"/>
        <v>15786530</v>
      </c>
      <c r="AJ19" s="4">
        <f t="shared" si="10"/>
        <v>16121934</v>
      </c>
      <c r="AK19" s="8">
        <v>6</v>
      </c>
      <c r="AL19" s="9" t="s">
        <v>68</v>
      </c>
      <c r="AM19" s="4">
        <f aca="true" t="shared" si="11" ref="AM19:AS19">SUM(AM15+AM16+AM18)</f>
        <v>16464382</v>
      </c>
      <c r="AN19" s="4">
        <f t="shared" si="11"/>
        <v>16814021</v>
      </c>
      <c r="AO19" s="4">
        <f t="shared" si="11"/>
        <v>17171003</v>
      </c>
      <c r="AP19" s="4">
        <f t="shared" si="11"/>
        <v>13438125</v>
      </c>
      <c r="AQ19" s="4">
        <f t="shared" si="11"/>
        <v>13710590</v>
      </c>
      <c r="AR19" s="4">
        <f t="shared" si="11"/>
        <v>13988503</v>
      </c>
      <c r="AS19" s="4">
        <f t="shared" si="11"/>
        <v>14271975</v>
      </c>
      <c r="AT19" s="8">
        <v>6</v>
      </c>
      <c r="AU19" s="9" t="s">
        <v>68</v>
      </c>
      <c r="AV19" s="4">
        <f>SUM(AV15+AV16+AV18)</f>
        <v>14561117</v>
      </c>
      <c r="AW19" s="4">
        <f>SUM(AW15+AW16+AW18)</f>
        <v>14856041</v>
      </c>
      <c r="AX19" s="4">
        <f>SUM(AX15+AX16+AX18)</f>
        <v>15156864</v>
      </c>
      <c r="AY19" s="4">
        <f>SUM(AY15+AY16+AY18)</f>
        <v>15463704</v>
      </c>
    </row>
    <row r="20" spans="1:51" s="10" customFormat="1" ht="18.75" customHeight="1">
      <c r="A20" s="8">
        <v>7</v>
      </c>
      <c r="B20" s="9" t="s">
        <v>69</v>
      </c>
      <c r="C20" s="4">
        <f aca="true" t="shared" si="12" ref="C20:I20">SUM(C21,C22)</f>
        <v>2602646.93</v>
      </c>
      <c r="D20" s="4">
        <f t="shared" si="12"/>
        <v>4443974.6</v>
      </c>
      <c r="E20" s="4">
        <f t="shared" si="12"/>
        <v>4450341</v>
      </c>
      <c r="F20" s="4">
        <f t="shared" si="12"/>
        <v>4439168.74</v>
      </c>
      <c r="G20" s="4">
        <f t="shared" si="12"/>
        <v>5835990</v>
      </c>
      <c r="H20" s="4">
        <f t="shared" si="12"/>
        <v>5636405</v>
      </c>
      <c r="I20" s="4">
        <f t="shared" si="12"/>
        <v>6089010</v>
      </c>
      <c r="J20" s="8">
        <v>7</v>
      </c>
      <c r="K20" s="9" t="s">
        <v>69</v>
      </c>
      <c r="L20" s="4">
        <f aca="true" t="shared" si="13" ref="L20:R20">SUM(L21,L22)</f>
        <v>5292518</v>
      </c>
      <c r="M20" s="4">
        <f t="shared" si="13"/>
        <v>4610917</v>
      </c>
      <c r="N20" s="4">
        <f t="shared" si="13"/>
        <v>2672905.75</v>
      </c>
      <c r="O20" s="4">
        <f t="shared" si="13"/>
        <v>590094</v>
      </c>
      <c r="P20" s="4">
        <f t="shared" si="13"/>
        <v>0</v>
      </c>
      <c r="Q20" s="4">
        <f t="shared" si="13"/>
        <v>0</v>
      </c>
      <c r="R20" s="4">
        <f t="shared" si="13"/>
        <v>0</v>
      </c>
      <c r="S20" s="8">
        <v>7</v>
      </c>
      <c r="T20" s="9" t="s">
        <v>69</v>
      </c>
      <c r="U20" s="4">
        <f aca="true" t="shared" si="14" ref="U20:AA20">SUM(U21,U22)</f>
        <v>0</v>
      </c>
      <c r="V20" s="4">
        <f t="shared" si="14"/>
        <v>0</v>
      </c>
      <c r="W20" s="4">
        <f t="shared" si="14"/>
        <v>0</v>
      </c>
      <c r="X20" s="4">
        <f t="shared" si="14"/>
        <v>0</v>
      </c>
      <c r="Y20" s="4">
        <f t="shared" si="14"/>
        <v>0</v>
      </c>
      <c r="Z20" s="4">
        <f t="shared" si="14"/>
        <v>0</v>
      </c>
      <c r="AA20" s="4">
        <f t="shared" si="14"/>
        <v>0</v>
      </c>
      <c r="AB20" s="8">
        <v>7</v>
      </c>
      <c r="AC20" s="9" t="s">
        <v>69</v>
      </c>
      <c r="AD20" s="4">
        <f aca="true" t="shared" si="15" ref="AD20:AJ20">SUM(AD21,AD22)</f>
        <v>0</v>
      </c>
      <c r="AE20" s="4">
        <f t="shared" si="15"/>
        <v>0</v>
      </c>
      <c r="AF20" s="4">
        <f t="shared" si="15"/>
        <v>0</v>
      </c>
      <c r="AG20" s="4">
        <f t="shared" si="15"/>
        <v>0</v>
      </c>
      <c r="AH20" s="4">
        <f t="shared" si="15"/>
        <v>0</v>
      </c>
      <c r="AI20" s="4">
        <f t="shared" si="15"/>
        <v>0</v>
      </c>
      <c r="AJ20" s="4">
        <f t="shared" si="15"/>
        <v>0</v>
      </c>
      <c r="AK20" s="8">
        <v>7</v>
      </c>
      <c r="AL20" s="9" t="s">
        <v>69</v>
      </c>
      <c r="AM20" s="4">
        <f aca="true" t="shared" si="16" ref="AM20:AS20">SUM(AM21,AM22)</f>
        <v>0</v>
      </c>
      <c r="AN20" s="4">
        <f t="shared" si="16"/>
        <v>0</v>
      </c>
      <c r="AO20" s="4">
        <f t="shared" si="16"/>
        <v>0</v>
      </c>
      <c r="AP20" s="4">
        <f t="shared" si="16"/>
        <v>0</v>
      </c>
      <c r="AQ20" s="4">
        <f t="shared" si="16"/>
        <v>0</v>
      </c>
      <c r="AR20" s="4">
        <f t="shared" si="16"/>
        <v>0</v>
      </c>
      <c r="AS20" s="4">
        <f t="shared" si="16"/>
        <v>0</v>
      </c>
      <c r="AT20" s="8">
        <v>7</v>
      </c>
      <c r="AU20" s="9" t="s">
        <v>69</v>
      </c>
      <c r="AV20" s="4">
        <f>SUM(AV21,AV22)</f>
        <v>0</v>
      </c>
      <c r="AW20" s="4">
        <f>SUM(AW21,AW22)</f>
        <v>0</v>
      </c>
      <c r="AX20" s="4">
        <f>SUM(AX21,AX22)</f>
        <v>0</v>
      </c>
      <c r="AY20" s="4">
        <f>SUM(AY21,AY22)</f>
        <v>0</v>
      </c>
    </row>
    <row r="21" spans="1:51" s="13" customFormat="1" ht="24">
      <c r="A21" s="11" t="s">
        <v>70</v>
      </c>
      <c r="B21" s="15" t="s">
        <v>71</v>
      </c>
      <c r="C21" s="5">
        <v>1913438.25</v>
      </c>
      <c r="D21" s="5">
        <v>3719141</v>
      </c>
      <c r="E21" s="5">
        <v>3684041</v>
      </c>
      <c r="F21" s="5">
        <v>3684041</v>
      </c>
      <c r="G21" s="5">
        <v>4867880</v>
      </c>
      <c r="H21" s="5">
        <v>4665302</v>
      </c>
      <c r="I21" s="5">
        <v>5374029</v>
      </c>
      <c r="J21" s="11" t="s">
        <v>70</v>
      </c>
      <c r="K21" s="15" t="s">
        <v>71</v>
      </c>
      <c r="L21" s="5">
        <v>4791329</v>
      </c>
      <c r="M21" s="5">
        <v>4334749</v>
      </c>
      <c r="N21" s="5">
        <v>2563996.75</v>
      </c>
      <c r="O21" s="5">
        <v>575595</v>
      </c>
      <c r="P21" s="5">
        <v>0</v>
      </c>
      <c r="Q21" s="5">
        <v>0</v>
      </c>
      <c r="R21" s="5">
        <v>0</v>
      </c>
      <c r="S21" s="11" t="s">
        <v>70</v>
      </c>
      <c r="T21" s="15" t="s">
        <v>71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11" t="s">
        <v>70</v>
      </c>
      <c r="AC21" s="15" t="s">
        <v>71</v>
      </c>
      <c r="AD21" s="5">
        <v>0</v>
      </c>
      <c r="AE21" s="5">
        <v>0</v>
      </c>
      <c r="AF21" s="5">
        <v>0</v>
      </c>
      <c r="AG21" s="5">
        <v>0</v>
      </c>
      <c r="AH21" s="5">
        <v>0</v>
      </c>
      <c r="AI21" s="5">
        <v>0</v>
      </c>
      <c r="AJ21" s="5">
        <v>0</v>
      </c>
      <c r="AK21" s="11" t="s">
        <v>70</v>
      </c>
      <c r="AL21" s="15" t="s">
        <v>71</v>
      </c>
      <c r="AM21" s="5">
        <v>0</v>
      </c>
      <c r="AN21" s="5">
        <v>0</v>
      </c>
      <c r="AO21" s="5">
        <v>0</v>
      </c>
      <c r="AP21" s="5">
        <v>0</v>
      </c>
      <c r="AQ21" s="5">
        <v>0</v>
      </c>
      <c r="AR21" s="5">
        <v>0</v>
      </c>
      <c r="AS21" s="5">
        <v>0</v>
      </c>
      <c r="AT21" s="11" t="s">
        <v>70</v>
      </c>
      <c r="AU21" s="15" t="s">
        <v>71</v>
      </c>
      <c r="AV21" s="5">
        <v>0</v>
      </c>
      <c r="AW21" s="5">
        <v>0</v>
      </c>
      <c r="AX21" s="5">
        <v>0</v>
      </c>
      <c r="AY21" s="5">
        <v>0</v>
      </c>
    </row>
    <row r="22" spans="1:51" s="13" customFormat="1" ht="18.75" customHeight="1">
      <c r="A22" s="11" t="s">
        <v>72</v>
      </c>
      <c r="B22" s="12" t="s">
        <v>73</v>
      </c>
      <c r="C22" s="5">
        <v>689208.68</v>
      </c>
      <c r="D22" s="5">
        <v>724833.6</v>
      </c>
      <c r="E22" s="5">
        <v>766300</v>
      </c>
      <c r="F22" s="5">
        <v>755127.74</v>
      </c>
      <c r="G22" s="5">
        <v>968110</v>
      </c>
      <c r="H22" s="5">
        <v>971103</v>
      </c>
      <c r="I22" s="5">
        <v>714981</v>
      </c>
      <c r="J22" s="11" t="s">
        <v>72</v>
      </c>
      <c r="K22" s="12" t="s">
        <v>73</v>
      </c>
      <c r="L22" s="5">
        <v>501189</v>
      </c>
      <c r="M22" s="5">
        <v>276168</v>
      </c>
      <c r="N22" s="5">
        <v>108909</v>
      </c>
      <c r="O22" s="5">
        <v>14499</v>
      </c>
      <c r="P22" s="5">
        <v>0</v>
      </c>
      <c r="Q22" s="5">
        <v>0</v>
      </c>
      <c r="R22" s="5">
        <v>0</v>
      </c>
      <c r="S22" s="11" t="s">
        <v>72</v>
      </c>
      <c r="T22" s="12" t="s">
        <v>73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11" t="s">
        <v>72</v>
      </c>
      <c r="AC22" s="12" t="s">
        <v>73</v>
      </c>
      <c r="AD22" s="5">
        <v>0</v>
      </c>
      <c r="AE22" s="5">
        <v>0</v>
      </c>
      <c r="AF22" s="5">
        <v>0</v>
      </c>
      <c r="AG22" s="5">
        <v>0</v>
      </c>
      <c r="AH22" s="5">
        <v>0</v>
      </c>
      <c r="AI22" s="5">
        <v>0</v>
      </c>
      <c r="AJ22" s="5">
        <v>0</v>
      </c>
      <c r="AK22" s="11" t="s">
        <v>72</v>
      </c>
      <c r="AL22" s="12" t="s">
        <v>73</v>
      </c>
      <c r="AM22" s="5">
        <v>0</v>
      </c>
      <c r="AN22" s="5">
        <v>0</v>
      </c>
      <c r="AO22" s="5">
        <v>0</v>
      </c>
      <c r="AP22" s="5">
        <v>0</v>
      </c>
      <c r="AQ22" s="5">
        <v>0</v>
      </c>
      <c r="AR22" s="5">
        <v>0</v>
      </c>
      <c r="AS22" s="5">
        <v>0</v>
      </c>
      <c r="AT22" s="11" t="s">
        <v>72</v>
      </c>
      <c r="AU22" s="12" t="s">
        <v>73</v>
      </c>
      <c r="AV22" s="5">
        <v>0</v>
      </c>
      <c r="AW22" s="5">
        <v>0</v>
      </c>
      <c r="AX22" s="5">
        <v>0</v>
      </c>
      <c r="AY22" s="5">
        <v>0</v>
      </c>
    </row>
    <row r="23" spans="1:51" s="10" customFormat="1" ht="18.75" customHeight="1">
      <c r="A23" s="8">
        <v>8</v>
      </c>
      <c r="B23" s="9" t="s">
        <v>74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8">
        <v>8</v>
      </c>
      <c r="K23" s="9" t="s">
        <v>74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8">
        <v>8</v>
      </c>
      <c r="T23" s="9" t="s">
        <v>74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8">
        <v>8</v>
      </c>
      <c r="AC23" s="9" t="s">
        <v>74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8">
        <v>8</v>
      </c>
      <c r="AL23" s="9" t="s">
        <v>74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8">
        <v>8</v>
      </c>
      <c r="AU23" s="9" t="s">
        <v>74</v>
      </c>
      <c r="AV23" s="4">
        <v>0</v>
      </c>
      <c r="AW23" s="4">
        <v>0</v>
      </c>
      <c r="AX23" s="4">
        <v>0</v>
      </c>
      <c r="AY23" s="4">
        <v>0</v>
      </c>
    </row>
    <row r="24" spans="1:54" s="10" customFormat="1" ht="18.75" customHeight="1">
      <c r="A24" s="8">
        <v>9</v>
      </c>
      <c r="B24" s="9" t="s">
        <v>75</v>
      </c>
      <c r="C24" s="4">
        <f aca="true" t="shared" si="17" ref="C24:I24">SUM(C19-C20-C23)</f>
        <v>12944044.140000004</v>
      </c>
      <c r="D24" s="4">
        <f t="shared" si="17"/>
        <v>9748753.939999998</v>
      </c>
      <c r="E24" s="4">
        <f t="shared" si="17"/>
        <v>4539213</v>
      </c>
      <c r="F24" s="4">
        <f t="shared" si="17"/>
        <v>5780607.069999998</v>
      </c>
      <c r="G24" s="4">
        <f t="shared" si="17"/>
        <v>73860923</v>
      </c>
      <c r="H24" s="4">
        <f t="shared" si="17"/>
        <v>6125859</v>
      </c>
      <c r="I24" s="4">
        <f t="shared" si="17"/>
        <v>8835378</v>
      </c>
      <c r="J24" s="8">
        <v>9</v>
      </c>
      <c r="K24" s="9" t="s">
        <v>75</v>
      </c>
      <c r="L24" s="4">
        <f aca="true" t="shared" si="18" ref="L24:R24">SUM(L19-L20-L23)</f>
        <v>7679483</v>
      </c>
      <c r="M24" s="4">
        <f t="shared" si="18"/>
        <v>5937269</v>
      </c>
      <c r="N24" s="4">
        <f t="shared" si="18"/>
        <v>8092930.25</v>
      </c>
      <c r="O24" s="4">
        <f t="shared" si="18"/>
        <v>10347016</v>
      </c>
      <c r="P24" s="4">
        <f t="shared" si="18"/>
        <v>11204043</v>
      </c>
      <c r="Q24" s="4">
        <f t="shared" si="18"/>
        <v>11477382</v>
      </c>
      <c r="R24" s="4">
        <f t="shared" si="18"/>
        <v>11757281</v>
      </c>
      <c r="S24" s="8">
        <v>9</v>
      </c>
      <c r="T24" s="9" t="s">
        <v>75</v>
      </c>
      <c r="U24" s="4">
        <f aca="true" t="shared" si="19" ref="U24:AA24">SUM(U19-U20-U23)</f>
        <v>12043898</v>
      </c>
      <c r="V24" s="4">
        <f t="shared" si="19"/>
        <v>12337394</v>
      </c>
      <c r="W24" s="4">
        <f t="shared" si="19"/>
        <v>12625411</v>
      </c>
      <c r="X24" s="4">
        <f t="shared" si="19"/>
        <v>12920053</v>
      </c>
      <c r="Y24" s="4">
        <f t="shared" si="19"/>
        <v>13221472</v>
      </c>
      <c r="Z24" s="4">
        <f t="shared" si="19"/>
        <v>13529823</v>
      </c>
      <c r="AA24" s="4">
        <f t="shared" si="19"/>
        <v>13845266</v>
      </c>
      <c r="AB24" s="8">
        <v>9</v>
      </c>
      <c r="AC24" s="9" t="s">
        <v>75</v>
      </c>
      <c r="AD24" s="4">
        <f aca="true" t="shared" si="20" ref="AD24:AJ24">SUM(AD19-AD20-AD23)</f>
        <v>14153934</v>
      </c>
      <c r="AE24" s="4">
        <f t="shared" si="20"/>
        <v>14469393</v>
      </c>
      <c r="AF24" s="4">
        <f t="shared" si="20"/>
        <v>14791792</v>
      </c>
      <c r="AG24" s="4">
        <f t="shared" si="20"/>
        <v>15121284</v>
      </c>
      <c r="AH24" s="4">
        <f t="shared" si="20"/>
        <v>15458025</v>
      </c>
      <c r="AI24" s="4">
        <f t="shared" si="20"/>
        <v>15786530</v>
      </c>
      <c r="AJ24" s="4">
        <f t="shared" si="20"/>
        <v>16121934</v>
      </c>
      <c r="AK24" s="8">
        <v>9</v>
      </c>
      <c r="AL24" s="9" t="s">
        <v>75</v>
      </c>
      <c r="AM24" s="4">
        <f aca="true" t="shared" si="21" ref="AM24:AS24">SUM(AM19-AM20-AM23)</f>
        <v>16464382</v>
      </c>
      <c r="AN24" s="4">
        <f t="shared" si="21"/>
        <v>16814021</v>
      </c>
      <c r="AO24" s="4">
        <f t="shared" si="21"/>
        <v>17171003</v>
      </c>
      <c r="AP24" s="4">
        <f t="shared" si="21"/>
        <v>13438125</v>
      </c>
      <c r="AQ24" s="4">
        <f t="shared" si="21"/>
        <v>13710590</v>
      </c>
      <c r="AR24" s="4">
        <f t="shared" si="21"/>
        <v>13988503</v>
      </c>
      <c r="AS24" s="4">
        <f t="shared" si="21"/>
        <v>14271975</v>
      </c>
      <c r="AT24" s="8">
        <v>9</v>
      </c>
      <c r="AU24" s="9" t="s">
        <v>75</v>
      </c>
      <c r="AV24" s="4">
        <f>SUM(AV19-AV20-AV23)</f>
        <v>14561117</v>
      </c>
      <c r="AW24" s="4">
        <f>SUM(AW19-AW20-AW23)</f>
        <v>14856041</v>
      </c>
      <c r="AX24" s="4">
        <f>SUM(AX19-AX20-AX23)</f>
        <v>15156864</v>
      </c>
      <c r="AY24" s="4">
        <f>SUM(AY19-AY20-AY23)</f>
        <v>15463704</v>
      </c>
      <c r="AZ24" s="16"/>
      <c r="BA24" s="17"/>
      <c r="BB24" s="17"/>
    </row>
    <row r="25" spans="1:54" s="10" customFormat="1" ht="18.75" customHeight="1">
      <c r="A25" s="82"/>
      <c r="B25" s="34"/>
      <c r="C25" s="35"/>
      <c r="D25" s="35"/>
      <c r="E25" s="35"/>
      <c r="F25" s="35"/>
      <c r="G25" s="35"/>
      <c r="H25" s="35"/>
      <c r="I25" s="35"/>
      <c r="J25" s="36"/>
      <c r="K25" s="34"/>
      <c r="L25" s="35"/>
      <c r="M25" s="35"/>
      <c r="N25" s="35"/>
      <c r="O25" s="35"/>
      <c r="P25" s="35"/>
      <c r="Q25" s="35"/>
      <c r="R25" s="35"/>
      <c r="S25" s="36"/>
      <c r="T25" s="34"/>
      <c r="U25" s="35"/>
      <c r="V25" s="35"/>
      <c r="W25" s="35"/>
      <c r="X25" s="35"/>
      <c r="Y25" s="35"/>
      <c r="Z25" s="35"/>
      <c r="AA25" s="35"/>
      <c r="AB25" s="36"/>
      <c r="AC25" s="34"/>
      <c r="AD25" s="35"/>
      <c r="AE25" s="35"/>
      <c r="AF25" s="35"/>
      <c r="AG25" s="35"/>
      <c r="AH25" s="35"/>
      <c r="AI25" s="35"/>
      <c r="AJ25" s="35"/>
      <c r="AK25" s="36"/>
      <c r="AL25" s="34"/>
      <c r="AM25" s="35"/>
      <c r="AN25" s="35"/>
      <c r="AO25" s="35"/>
      <c r="AP25" s="35"/>
      <c r="AQ25" s="35"/>
      <c r="AR25" s="35"/>
      <c r="AS25" s="35"/>
      <c r="AT25" s="36"/>
      <c r="AU25" s="34"/>
      <c r="AV25" s="35"/>
      <c r="AW25" s="35"/>
      <c r="AX25" s="35"/>
      <c r="AY25" s="35"/>
      <c r="AZ25" s="17"/>
      <c r="BA25" s="17"/>
      <c r="BB25" s="17"/>
    </row>
    <row r="26" spans="1:54" s="17" customFormat="1" ht="18.75" customHeight="1">
      <c r="A26" s="99" t="s">
        <v>76</v>
      </c>
      <c r="B26" s="99"/>
      <c r="C26" s="99"/>
      <c r="D26" s="99"/>
      <c r="E26" s="99"/>
      <c r="F26" s="99"/>
      <c r="G26" s="99"/>
      <c r="H26" s="99"/>
      <c r="I26" s="99"/>
      <c r="J26" s="99" t="s">
        <v>77</v>
      </c>
      <c r="K26" s="99"/>
      <c r="L26" s="99"/>
      <c r="M26" s="99"/>
      <c r="N26" s="99"/>
      <c r="O26" s="99"/>
      <c r="P26" s="99"/>
      <c r="Q26" s="99"/>
      <c r="R26" s="99"/>
      <c r="S26" s="99" t="s">
        <v>78</v>
      </c>
      <c r="T26" s="99"/>
      <c r="U26" s="99"/>
      <c r="V26" s="99"/>
      <c r="W26" s="99"/>
      <c r="X26" s="99"/>
      <c r="Y26" s="99"/>
      <c r="Z26" s="99"/>
      <c r="AA26" s="99"/>
      <c r="AB26" s="99" t="s">
        <v>79</v>
      </c>
      <c r="AC26" s="99"/>
      <c r="AD26" s="99"/>
      <c r="AE26" s="99"/>
      <c r="AF26" s="99"/>
      <c r="AG26" s="99"/>
      <c r="AH26" s="99"/>
      <c r="AI26" s="99"/>
      <c r="AJ26" s="99"/>
      <c r="AK26" s="99" t="s">
        <v>80</v>
      </c>
      <c r="AL26" s="99"/>
      <c r="AM26" s="99"/>
      <c r="AN26" s="99"/>
      <c r="AO26" s="99"/>
      <c r="AP26" s="99"/>
      <c r="AQ26" s="99"/>
      <c r="AR26" s="99"/>
      <c r="AS26" s="99"/>
      <c r="AT26" s="99" t="s">
        <v>81</v>
      </c>
      <c r="AU26" s="99"/>
      <c r="AV26" s="99"/>
      <c r="AW26" s="99"/>
      <c r="AX26" s="99"/>
      <c r="AY26" s="99"/>
      <c r="AZ26" s="3"/>
      <c r="BA26" s="3"/>
      <c r="BB26" s="3"/>
    </row>
    <row r="27" spans="1:51" s="19" customFormat="1" ht="25.5">
      <c r="A27" s="8" t="s">
        <v>5</v>
      </c>
      <c r="B27" s="8" t="s">
        <v>6</v>
      </c>
      <c r="C27" s="18" t="s">
        <v>7</v>
      </c>
      <c r="D27" s="18" t="s">
        <v>8</v>
      </c>
      <c r="E27" s="18" t="s">
        <v>9</v>
      </c>
      <c r="F27" s="18" t="s">
        <v>186</v>
      </c>
      <c r="G27" s="18" t="s">
        <v>10</v>
      </c>
      <c r="H27" s="18" t="s">
        <v>11</v>
      </c>
      <c r="I27" s="18" t="s">
        <v>12</v>
      </c>
      <c r="J27" s="8" t="s">
        <v>5</v>
      </c>
      <c r="K27" s="8" t="s">
        <v>6</v>
      </c>
      <c r="L27" s="18" t="s">
        <v>13</v>
      </c>
      <c r="M27" s="18" t="s">
        <v>14</v>
      </c>
      <c r="N27" s="18" t="s">
        <v>15</v>
      </c>
      <c r="O27" s="18" t="s">
        <v>16</v>
      </c>
      <c r="P27" s="18" t="s">
        <v>17</v>
      </c>
      <c r="Q27" s="18" t="s">
        <v>18</v>
      </c>
      <c r="R27" s="18" t="s">
        <v>19</v>
      </c>
      <c r="S27" s="8" t="s">
        <v>5</v>
      </c>
      <c r="T27" s="8" t="s">
        <v>6</v>
      </c>
      <c r="U27" s="18" t="s">
        <v>20</v>
      </c>
      <c r="V27" s="18" t="s">
        <v>21</v>
      </c>
      <c r="W27" s="18" t="s">
        <v>22</v>
      </c>
      <c r="X27" s="18" t="s">
        <v>23</v>
      </c>
      <c r="Y27" s="18" t="s">
        <v>24</v>
      </c>
      <c r="Z27" s="18" t="s">
        <v>25</v>
      </c>
      <c r="AA27" s="18" t="s">
        <v>26</v>
      </c>
      <c r="AB27" s="8" t="s">
        <v>5</v>
      </c>
      <c r="AC27" s="8" t="s">
        <v>6</v>
      </c>
      <c r="AD27" s="18" t="s">
        <v>27</v>
      </c>
      <c r="AE27" s="18" t="s">
        <v>28</v>
      </c>
      <c r="AF27" s="18" t="s">
        <v>29</v>
      </c>
      <c r="AG27" s="18" t="s">
        <v>30</v>
      </c>
      <c r="AH27" s="18" t="s">
        <v>31</v>
      </c>
      <c r="AI27" s="18" t="s">
        <v>32</v>
      </c>
      <c r="AJ27" s="18" t="s">
        <v>33</v>
      </c>
      <c r="AK27" s="8" t="s">
        <v>5</v>
      </c>
      <c r="AL27" s="8" t="s">
        <v>6</v>
      </c>
      <c r="AM27" s="18" t="s">
        <v>34</v>
      </c>
      <c r="AN27" s="18" t="s">
        <v>35</v>
      </c>
      <c r="AO27" s="18" t="s">
        <v>36</v>
      </c>
      <c r="AP27" s="18" t="s">
        <v>37</v>
      </c>
      <c r="AQ27" s="18" t="s">
        <v>38</v>
      </c>
      <c r="AR27" s="18" t="s">
        <v>39</v>
      </c>
      <c r="AS27" s="18" t="s">
        <v>40</v>
      </c>
      <c r="AT27" s="8" t="s">
        <v>5</v>
      </c>
      <c r="AU27" s="8" t="s">
        <v>6</v>
      </c>
      <c r="AV27" s="18" t="s">
        <v>41</v>
      </c>
      <c r="AW27" s="18" t="s">
        <v>42</v>
      </c>
      <c r="AX27" s="18" t="s">
        <v>43</v>
      </c>
      <c r="AY27" s="18" t="s">
        <v>44</v>
      </c>
    </row>
    <row r="28" spans="1:51" s="10" customFormat="1" ht="18.75" customHeight="1">
      <c r="A28" s="8">
        <v>10</v>
      </c>
      <c r="B28" s="9" t="s">
        <v>82</v>
      </c>
      <c r="C28" s="4">
        <v>12641110.49</v>
      </c>
      <c r="D28" s="4">
        <v>18280903.09</v>
      </c>
      <c r="E28" s="4">
        <v>12713213</v>
      </c>
      <c r="F28" s="4">
        <v>11153742.22</v>
      </c>
      <c r="G28" s="4">
        <v>76886518</v>
      </c>
      <c r="H28" s="4">
        <v>6125859</v>
      </c>
      <c r="I28" s="4">
        <v>8835378</v>
      </c>
      <c r="J28" s="8">
        <v>10</v>
      </c>
      <c r="K28" s="9" t="s">
        <v>82</v>
      </c>
      <c r="L28" s="4">
        <v>7679483</v>
      </c>
      <c r="M28" s="4">
        <v>5937269</v>
      </c>
      <c r="N28" s="4">
        <v>8092930.25</v>
      </c>
      <c r="O28" s="4">
        <v>10347016</v>
      </c>
      <c r="P28" s="4">
        <v>11204043</v>
      </c>
      <c r="Q28" s="4">
        <v>11477382</v>
      </c>
      <c r="R28" s="4">
        <v>11757281</v>
      </c>
      <c r="S28" s="8">
        <v>10</v>
      </c>
      <c r="T28" s="9" t="s">
        <v>82</v>
      </c>
      <c r="U28" s="4">
        <v>12043898</v>
      </c>
      <c r="V28" s="4">
        <v>12337394</v>
      </c>
      <c r="W28" s="4">
        <v>12625411</v>
      </c>
      <c r="X28" s="4">
        <v>12920053</v>
      </c>
      <c r="Y28" s="4">
        <v>13221472</v>
      </c>
      <c r="Z28" s="4">
        <v>13529823</v>
      </c>
      <c r="AA28" s="4">
        <v>13845266</v>
      </c>
      <c r="AB28" s="8">
        <v>10</v>
      </c>
      <c r="AC28" s="9" t="s">
        <v>82</v>
      </c>
      <c r="AD28" s="4">
        <f aca="true" t="shared" si="22" ref="AD28:AJ28">SUM(AD24)</f>
        <v>14153934</v>
      </c>
      <c r="AE28" s="4">
        <f t="shared" si="22"/>
        <v>14469393</v>
      </c>
      <c r="AF28" s="4">
        <f t="shared" si="22"/>
        <v>14791792</v>
      </c>
      <c r="AG28" s="4">
        <f t="shared" si="22"/>
        <v>15121284</v>
      </c>
      <c r="AH28" s="4">
        <f t="shared" si="22"/>
        <v>15458025</v>
      </c>
      <c r="AI28" s="4">
        <f t="shared" si="22"/>
        <v>15786530</v>
      </c>
      <c r="AJ28" s="4">
        <f t="shared" si="22"/>
        <v>16121934</v>
      </c>
      <c r="AK28" s="8">
        <v>10</v>
      </c>
      <c r="AL28" s="9" t="s">
        <v>82</v>
      </c>
      <c r="AM28" s="4">
        <f aca="true" t="shared" si="23" ref="AM28:AS28">SUM(AM24)</f>
        <v>16464382</v>
      </c>
      <c r="AN28" s="4">
        <f t="shared" si="23"/>
        <v>16814021</v>
      </c>
      <c r="AO28" s="4">
        <f t="shared" si="23"/>
        <v>17171003</v>
      </c>
      <c r="AP28" s="4">
        <f t="shared" si="23"/>
        <v>13438125</v>
      </c>
      <c r="AQ28" s="4">
        <f t="shared" si="23"/>
        <v>13710590</v>
      </c>
      <c r="AR28" s="4">
        <f t="shared" si="23"/>
        <v>13988503</v>
      </c>
      <c r="AS28" s="4">
        <f t="shared" si="23"/>
        <v>14271975</v>
      </c>
      <c r="AT28" s="8">
        <v>10</v>
      </c>
      <c r="AU28" s="9" t="s">
        <v>82</v>
      </c>
      <c r="AV28" s="4">
        <f>SUM(AV24)</f>
        <v>14561117</v>
      </c>
      <c r="AW28" s="4">
        <f>SUM(AW24)</f>
        <v>14856041</v>
      </c>
      <c r="AX28" s="4">
        <f>SUM(AX24)</f>
        <v>15156864</v>
      </c>
      <c r="AY28" s="4">
        <f>SUM(AY24)</f>
        <v>15463704</v>
      </c>
    </row>
    <row r="29" spans="1:51" s="13" customFormat="1" ht="18.75" customHeight="1">
      <c r="A29" s="11" t="s">
        <v>83</v>
      </c>
      <c r="B29" s="12" t="s">
        <v>84</v>
      </c>
      <c r="C29" s="5">
        <v>0</v>
      </c>
      <c r="D29" s="5">
        <v>0</v>
      </c>
      <c r="E29" s="5">
        <v>0</v>
      </c>
      <c r="F29" s="5">
        <v>0</v>
      </c>
      <c r="G29" s="5">
        <v>72657700</v>
      </c>
      <c r="H29" s="5">
        <v>5023400</v>
      </c>
      <c r="I29" s="5">
        <v>5825300</v>
      </c>
      <c r="J29" s="11" t="s">
        <v>83</v>
      </c>
      <c r="K29" s="12" t="s">
        <v>84</v>
      </c>
      <c r="L29" s="5">
        <v>1741500</v>
      </c>
      <c r="M29" s="5">
        <v>1690200</v>
      </c>
      <c r="N29" s="5">
        <v>1640500</v>
      </c>
      <c r="O29" s="5">
        <v>1587600</v>
      </c>
      <c r="P29" s="5">
        <v>1536300</v>
      </c>
      <c r="Q29" s="5">
        <v>1485000</v>
      </c>
      <c r="R29" s="5">
        <v>1434800</v>
      </c>
      <c r="S29" s="11" t="s">
        <v>83</v>
      </c>
      <c r="T29" s="12" t="s">
        <v>84</v>
      </c>
      <c r="U29" s="5">
        <v>0</v>
      </c>
      <c r="V29" s="5">
        <v>0</v>
      </c>
      <c r="W29" s="5">
        <v>0</v>
      </c>
      <c r="X29" s="5">
        <v>0</v>
      </c>
      <c r="Y29" s="5">
        <v>0</v>
      </c>
      <c r="Z29" s="5">
        <v>0</v>
      </c>
      <c r="AA29" s="5">
        <v>0</v>
      </c>
      <c r="AB29" s="11" t="s">
        <v>83</v>
      </c>
      <c r="AC29" s="12" t="s">
        <v>84</v>
      </c>
      <c r="AD29" s="5">
        <v>0</v>
      </c>
      <c r="AE29" s="5">
        <v>0</v>
      </c>
      <c r="AF29" s="5">
        <v>0</v>
      </c>
      <c r="AG29" s="5">
        <v>0</v>
      </c>
      <c r="AH29" s="5">
        <v>0</v>
      </c>
      <c r="AI29" s="5">
        <v>0</v>
      </c>
      <c r="AJ29" s="5">
        <v>0</v>
      </c>
      <c r="AK29" s="11" t="s">
        <v>83</v>
      </c>
      <c r="AL29" s="12" t="s">
        <v>84</v>
      </c>
      <c r="AM29" s="5">
        <v>0</v>
      </c>
      <c r="AN29" s="5">
        <v>0</v>
      </c>
      <c r="AO29" s="5">
        <v>0</v>
      </c>
      <c r="AP29" s="5">
        <v>0</v>
      </c>
      <c r="AQ29" s="5">
        <v>0</v>
      </c>
      <c r="AR29" s="5">
        <v>0</v>
      </c>
      <c r="AS29" s="5">
        <v>0</v>
      </c>
      <c r="AT29" s="11" t="s">
        <v>83</v>
      </c>
      <c r="AU29" s="12" t="s">
        <v>84</v>
      </c>
      <c r="AV29" s="5">
        <v>0</v>
      </c>
      <c r="AW29" s="5">
        <v>0</v>
      </c>
      <c r="AX29" s="5">
        <v>0</v>
      </c>
      <c r="AY29" s="5">
        <v>0</v>
      </c>
    </row>
    <row r="30" spans="1:51" s="10" customFormat="1" ht="18.75" customHeight="1">
      <c r="A30" s="20">
        <v>11</v>
      </c>
      <c r="B30" s="33" t="s">
        <v>85</v>
      </c>
      <c r="C30" s="22">
        <v>3311185</v>
      </c>
      <c r="D30" s="22">
        <v>9468525</v>
      </c>
      <c r="E30" s="22">
        <v>8174000</v>
      </c>
      <c r="F30" s="22">
        <v>8145420</v>
      </c>
      <c r="G30" s="22">
        <v>3025595</v>
      </c>
      <c r="H30" s="22">
        <v>0</v>
      </c>
      <c r="I30" s="22">
        <v>0</v>
      </c>
      <c r="J30" s="20">
        <v>11</v>
      </c>
      <c r="K30" s="21" t="s">
        <v>85</v>
      </c>
      <c r="L30" s="22">
        <v>0</v>
      </c>
      <c r="M30" s="22">
        <v>0</v>
      </c>
      <c r="N30" s="22">
        <v>0</v>
      </c>
      <c r="O30" s="22">
        <v>0</v>
      </c>
      <c r="P30" s="22">
        <v>0</v>
      </c>
      <c r="Q30" s="22">
        <v>0</v>
      </c>
      <c r="R30" s="22">
        <v>0</v>
      </c>
      <c r="S30" s="20">
        <v>11</v>
      </c>
      <c r="T30" s="21" t="s">
        <v>85</v>
      </c>
      <c r="U30" s="22">
        <v>0</v>
      </c>
      <c r="V30" s="22">
        <v>0</v>
      </c>
      <c r="W30" s="22">
        <v>0</v>
      </c>
      <c r="X30" s="22">
        <v>0</v>
      </c>
      <c r="Y30" s="22">
        <v>0</v>
      </c>
      <c r="Z30" s="22">
        <v>0</v>
      </c>
      <c r="AA30" s="22">
        <v>0</v>
      </c>
      <c r="AB30" s="20">
        <v>11</v>
      </c>
      <c r="AC30" s="21" t="s">
        <v>85</v>
      </c>
      <c r="AD30" s="22">
        <v>0</v>
      </c>
      <c r="AE30" s="22">
        <v>0</v>
      </c>
      <c r="AF30" s="22">
        <v>0</v>
      </c>
      <c r="AG30" s="22">
        <v>0</v>
      </c>
      <c r="AH30" s="22">
        <v>0</v>
      </c>
      <c r="AI30" s="22">
        <v>0</v>
      </c>
      <c r="AJ30" s="22">
        <v>0</v>
      </c>
      <c r="AK30" s="20">
        <v>11</v>
      </c>
      <c r="AL30" s="21" t="s">
        <v>85</v>
      </c>
      <c r="AM30" s="22">
        <v>0</v>
      </c>
      <c r="AN30" s="22">
        <v>0</v>
      </c>
      <c r="AO30" s="22">
        <v>0</v>
      </c>
      <c r="AP30" s="22">
        <v>0</v>
      </c>
      <c r="AQ30" s="22">
        <v>0</v>
      </c>
      <c r="AR30" s="22">
        <v>0</v>
      </c>
      <c r="AS30" s="22">
        <v>0</v>
      </c>
      <c r="AT30" s="20">
        <v>11</v>
      </c>
      <c r="AU30" s="21" t="s">
        <v>85</v>
      </c>
      <c r="AV30" s="22">
        <v>0</v>
      </c>
      <c r="AW30" s="22">
        <v>0</v>
      </c>
      <c r="AX30" s="22">
        <v>0</v>
      </c>
      <c r="AY30" s="22">
        <v>0</v>
      </c>
    </row>
    <row r="31" spans="1:51" s="10" customFormat="1" ht="19.5" customHeight="1">
      <c r="A31" s="8">
        <v>12</v>
      </c>
      <c r="B31" s="9" t="s">
        <v>86</v>
      </c>
      <c r="C31" s="4">
        <f aca="true" t="shared" si="24" ref="C31:I31">SUM(C24-C28+C30)</f>
        <v>3614118.650000004</v>
      </c>
      <c r="D31" s="4">
        <f t="shared" si="24"/>
        <v>936375.8499999978</v>
      </c>
      <c r="E31" s="4">
        <f t="shared" si="24"/>
        <v>0</v>
      </c>
      <c r="F31" s="4">
        <f t="shared" si="24"/>
        <v>2772284.8499999978</v>
      </c>
      <c r="G31" s="4">
        <f t="shared" si="24"/>
        <v>0</v>
      </c>
      <c r="H31" s="4">
        <f t="shared" si="24"/>
        <v>0</v>
      </c>
      <c r="I31" s="4">
        <f t="shared" si="24"/>
        <v>0</v>
      </c>
      <c r="J31" s="8">
        <v>12</v>
      </c>
      <c r="K31" s="9" t="s">
        <v>86</v>
      </c>
      <c r="L31" s="4">
        <f aca="true" t="shared" si="25" ref="L31:R31">SUM(L24-L28+L30)</f>
        <v>0</v>
      </c>
      <c r="M31" s="4">
        <f t="shared" si="25"/>
        <v>0</v>
      </c>
      <c r="N31" s="4">
        <f t="shared" si="25"/>
        <v>0</v>
      </c>
      <c r="O31" s="4">
        <f t="shared" si="25"/>
        <v>0</v>
      </c>
      <c r="P31" s="4">
        <f t="shared" si="25"/>
        <v>0</v>
      </c>
      <c r="Q31" s="4">
        <f t="shared" si="25"/>
        <v>0</v>
      </c>
      <c r="R31" s="4">
        <f t="shared" si="25"/>
        <v>0</v>
      </c>
      <c r="S31" s="8">
        <v>12</v>
      </c>
      <c r="T31" s="9" t="s">
        <v>86</v>
      </c>
      <c r="U31" s="4">
        <f aca="true" t="shared" si="26" ref="U31:AA31">SUM(U24-U28+U30)</f>
        <v>0</v>
      </c>
      <c r="V31" s="4">
        <f t="shared" si="26"/>
        <v>0</v>
      </c>
      <c r="W31" s="4">
        <f t="shared" si="26"/>
        <v>0</v>
      </c>
      <c r="X31" s="4">
        <f t="shared" si="26"/>
        <v>0</v>
      </c>
      <c r="Y31" s="4">
        <f t="shared" si="26"/>
        <v>0</v>
      </c>
      <c r="Z31" s="4">
        <f t="shared" si="26"/>
        <v>0</v>
      </c>
      <c r="AA31" s="4">
        <f t="shared" si="26"/>
        <v>0</v>
      </c>
      <c r="AB31" s="8">
        <v>12</v>
      </c>
      <c r="AC31" s="9" t="s">
        <v>86</v>
      </c>
      <c r="AD31" s="4">
        <f aca="true" t="shared" si="27" ref="AD31:AJ31">SUM(AD24-AD28+AD30)</f>
        <v>0</v>
      </c>
      <c r="AE31" s="4">
        <f t="shared" si="27"/>
        <v>0</v>
      </c>
      <c r="AF31" s="4">
        <f t="shared" si="27"/>
        <v>0</v>
      </c>
      <c r="AG31" s="4">
        <f t="shared" si="27"/>
        <v>0</v>
      </c>
      <c r="AH31" s="4">
        <f t="shared" si="27"/>
        <v>0</v>
      </c>
      <c r="AI31" s="4">
        <f t="shared" si="27"/>
        <v>0</v>
      </c>
      <c r="AJ31" s="4">
        <f t="shared" si="27"/>
        <v>0</v>
      </c>
      <c r="AK31" s="8">
        <v>12</v>
      </c>
      <c r="AL31" s="9" t="s">
        <v>86</v>
      </c>
      <c r="AM31" s="4">
        <f aca="true" t="shared" si="28" ref="AM31:AS31">SUM(AM24-AM28+AM30)</f>
        <v>0</v>
      </c>
      <c r="AN31" s="4">
        <f t="shared" si="28"/>
        <v>0</v>
      </c>
      <c r="AO31" s="4">
        <f t="shared" si="28"/>
        <v>0</v>
      </c>
      <c r="AP31" s="4">
        <f t="shared" si="28"/>
        <v>0</v>
      </c>
      <c r="AQ31" s="4">
        <f t="shared" si="28"/>
        <v>0</v>
      </c>
      <c r="AR31" s="4">
        <f t="shared" si="28"/>
        <v>0</v>
      </c>
      <c r="AS31" s="4">
        <f t="shared" si="28"/>
        <v>0</v>
      </c>
      <c r="AT31" s="8">
        <v>12</v>
      </c>
      <c r="AU31" s="9" t="s">
        <v>86</v>
      </c>
      <c r="AV31" s="4">
        <f>SUM(AV24-AV28+AV30)</f>
        <v>0</v>
      </c>
      <c r="AW31" s="4">
        <f>SUM(AW24-AW28+AW30)</f>
        <v>0</v>
      </c>
      <c r="AX31" s="4">
        <f>SUM(AX24-AX28+AX30)</f>
        <v>0</v>
      </c>
      <c r="AY31" s="4">
        <f>SUM(AY24-AY28+AY30)</f>
        <v>0</v>
      </c>
    </row>
    <row r="32" spans="1:51" s="10" customFormat="1" ht="19.5" customHeight="1">
      <c r="A32" s="8">
        <v>13</v>
      </c>
      <c r="B32" s="9" t="s">
        <v>87</v>
      </c>
      <c r="C32" s="4">
        <v>14522344.68</v>
      </c>
      <c r="D32" s="4">
        <v>20271728.68</v>
      </c>
      <c r="E32" s="4">
        <f>D32-E21+E30</f>
        <v>24761687.68</v>
      </c>
      <c r="F32" s="4">
        <f>SUM(D32-F21+F30)</f>
        <v>24733107.68</v>
      </c>
      <c r="G32" s="4">
        <v>22305000.75</v>
      </c>
      <c r="H32" s="4">
        <f>SUM(G32-H21)</f>
        <v>17639698.75</v>
      </c>
      <c r="I32" s="4">
        <f>SUM(H32-I21)</f>
        <v>12265669.75</v>
      </c>
      <c r="J32" s="8">
        <v>13</v>
      </c>
      <c r="K32" s="9" t="s">
        <v>87</v>
      </c>
      <c r="L32" s="4">
        <f>SUM(I32-L21)</f>
        <v>7474340.75</v>
      </c>
      <c r="M32" s="4">
        <f aca="true" t="shared" si="29" ref="M32:R32">SUM(L32-M21)</f>
        <v>3139591.75</v>
      </c>
      <c r="N32" s="4">
        <f t="shared" si="29"/>
        <v>575595</v>
      </c>
      <c r="O32" s="4">
        <f t="shared" si="29"/>
        <v>0</v>
      </c>
      <c r="P32" s="4">
        <f t="shared" si="29"/>
        <v>0</v>
      </c>
      <c r="Q32" s="4">
        <f t="shared" si="29"/>
        <v>0</v>
      </c>
      <c r="R32" s="4">
        <f t="shared" si="29"/>
        <v>0</v>
      </c>
      <c r="S32" s="8">
        <v>13</v>
      </c>
      <c r="T32" s="9" t="s">
        <v>87</v>
      </c>
      <c r="U32" s="4">
        <f>SUM(R32-U21)</f>
        <v>0</v>
      </c>
      <c r="V32" s="4">
        <f aca="true" t="shared" si="30" ref="V32:AA32">SUM(U32-V21)</f>
        <v>0</v>
      </c>
      <c r="W32" s="4">
        <f t="shared" si="30"/>
        <v>0</v>
      </c>
      <c r="X32" s="4">
        <f t="shared" si="30"/>
        <v>0</v>
      </c>
      <c r="Y32" s="4">
        <f t="shared" si="30"/>
        <v>0</v>
      </c>
      <c r="Z32" s="4">
        <f t="shared" si="30"/>
        <v>0</v>
      </c>
      <c r="AA32" s="4">
        <f t="shared" si="30"/>
        <v>0</v>
      </c>
      <c r="AB32" s="8">
        <v>13</v>
      </c>
      <c r="AC32" s="9" t="s">
        <v>87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8">
        <v>13</v>
      </c>
      <c r="AL32" s="9" t="s">
        <v>87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8">
        <v>13</v>
      </c>
      <c r="AU32" s="9" t="s">
        <v>87</v>
      </c>
      <c r="AV32" s="4">
        <v>0</v>
      </c>
      <c r="AW32" s="4">
        <v>0</v>
      </c>
      <c r="AX32" s="4">
        <v>0</v>
      </c>
      <c r="AY32" s="4">
        <v>0</v>
      </c>
    </row>
    <row r="33" spans="1:51" s="13" customFormat="1" ht="24">
      <c r="A33" s="11" t="s">
        <v>88</v>
      </c>
      <c r="B33" s="15" t="s">
        <v>89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11" t="s">
        <v>88</v>
      </c>
      <c r="K33" s="15" t="s">
        <v>89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11" t="s">
        <v>88</v>
      </c>
      <c r="T33" s="15" t="s">
        <v>89</v>
      </c>
      <c r="U33" s="5">
        <v>0</v>
      </c>
      <c r="V33" s="5">
        <v>0</v>
      </c>
      <c r="W33" s="5">
        <v>0</v>
      </c>
      <c r="X33" s="5">
        <v>0</v>
      </c>
      <c r="Y33" s="5">
        <v>0</v>
      </c>
      <c r="Z33" s="5">
        <v>0</v>
      </c>
      <c r="AA33" s="5">
        <v>0</v>
      </c>
      <c r="AB33" s="11" t="s">
        <v>88</v>
      </c>
      <c r="AC33" s="15" t="s">
        <v>89</v>
      </c>
      <c r="AD33" s="5">
        <v>0</v>
      </c>
      <c r="AE33" s="5">
        <v>0</v>
      </c>
      <c r="AF33" s="5">
        <v>0</v>
      </c>
      <c r="AG33" s="5">
        <v>0</v>
      </c>
      <c r="AH33" s="5">
        <v>0</v>
      </c>
      <c r="AI33" s="5">
        <v>0</v>
      </c>
      <c r="AJ33" s="5">
        <v>0</v>
      </c>
      <c r="AK33" s="11" t="s">
        <v>88</v>
      </c>
      <c r="AL33" s="15" t="s">
        <v>89</v>
      </c>
      <c r="AM33" s="5">
        <v>0</v>
      </c>
      <c r="AN33" s="5">
        <v>0</v>
      </c>
      <c r="AO33" s="5">
        <v>0</v>
      </c>
      <c r="AP33" s="5">
        <v>0</v>
      </c>
      <c r="AQ33" s="5">
        <v>0</v>
      </c>
      <c r="AR33" s="5">
        <v>0</v>
      </c>
      <c r="AS33" s="5">
        <v>0</v>
      </c>
      <c r="AT33" s="11" t="s">
        <v>88</v>
      </c>
      <c r="AU33" s="15" t="s">
        <v>89</v>
      </c>
      <c r="AV33" s="5">
        <v>0</v>
      </c>
      <c r="AW33" s="5">
        <v>0</v>
      </c>
      <c r="AX33" s="5">
        <v>0</v>
      </c>
      <c r="AY33" s="5">
        <v>0</v>
      </c>
    </row>
    <row r="34" spans="1:51" s="13" customFormat="1" ht="24">
      <c r="A34" s="11" t="s">
        <v>90</v>
      </c>
      <c r="B34" s="15" t="s">
        <v>91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11" t="s">
        <v>90</v>
      </c>
      <c r="K34" s="15" t="s">
        <v>91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11" t="s">
        <v>90</v>
      </c>
      <c r="T34" s="15" t="s">
        <v>91</v>
      </c>
      <c r="U34" s="5">
        <v>0</v>
      </c>
      <c r="V34" s="5">
        <v>0</v>
      </c>
      <c r="W34" s="5">
        <v>0</v>
      </c>
      <c r="X34" s="5">
        <v>0</v>
      </c>
      <c r="Y34" s="5">
        <v>0</v>
      </c>
      <c r="Z34" s="5">
        <v>0</v>
      </c>
      <c r="AA34" s="5">
        <v>0</v>
      </c>
      <c r="AB34" s="11" t="s">
        <v>90</v>
      </c>
      <c r="AC34" s="15" t="s">
        <v>91</v>
      </c>
      <c r="AD34" s="5">
        <v>0</v>
      </c>
      <c r="AE34" s="5">
        <v>0</v>
      </c>
      <c r="AF34" s="5">
        <v>0</v>
      </c>
      <c r="AG34" s="5">
        <v>0</v>
      </c>
      <c r="AH34" s="5">
        <v>0</v>
      </c>
      <c r="AI34" s="5">
        <v>0</v>
      </c>
      <c r="AJ34" s="5">
        <v>0</v>
      </c>
      <c r="AK34" s="11" t="s">
        <v>90</v>
      </c>
      <c r="AL34" s="15" t="s">
        <v>91</v>
      </c>
      <c r="AM34" s="5">
        <v>0</v>
      </c>
      <c r="AN34" s="5">
        <v>0</v>
      </c>
      <c r="AO34" s="5">
        <v>0</v>
      </c>
      <c r="AP34" s="5">
        <v>0</v>
      </c>
      <c r="AQ34" s="5">
        <v>0</v>
      </c>
      <c r="AR34" s="5">
        <v>0</v>
      </c>
      <c r="AS34" s="5">
        <v>0</v>
      </c>
      <c r="AT34" s="11" t="s">
        <v>90</v>
      </c>
      <c r="AU34" s="15" t="s">
        <v>91</v>
      </c>
      <c r="AV34" s="5">
        <v>0</v>
      </c>
      <c r="AW34" s="5">
        <v>0</v>
      </c>
      <c r="AX34" s="5">
        <v>0</v>
      </c>
      <c r="AY34" s="5">
        <v>0</v>
      </c>
    </row>
    <row r="35" spans="1:51" s="10" customFormat="1" ht="51">
      <c r="A35" s="8">
        <v>14</v>
      </c>
      <c r="B35" s="14" t="s">
        <v>92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8">
        <v>14</v>
      </c>
      <c r="K35" s="14" t="s">
        <v>92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8">
        <v>14</v>
      </c>
      <c r="T35" s="14" t="s">
        <v>92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8">
        <v>14</v>
      </c>
      <c r="AC35" s="14" t="s">
        <v>92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8">
        <v>14</v>
      </c>
      <c r="AL35" s="14" t="s">
        <v>92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8">
        <v>14</v>
      </c>
      <c r="AU35" s="14" t="s">
        <v>92</v>
      </c>
      <c r="AV35" s="4">
        <v>0</v>
      </c>
      <c r="AW35" s="4">
        <v>0</v>
      </c>
      <c r="AX35" s="4">
        <v>0</v>
      </c>
      <c r="AY35" s="4">
        <v>0</v>
      </c>
    </row>
    <row r="36" spans="1:51" s="10" customFormat="1" ht="18.75" customHeight="1">
      <c r="A36" s="8">
        <v>15</v>
      </c>
      <c r="B36" s="9" t="s">
        <v>93</v>
      </c>
      <c r="C36" s="6">
        <f aca="true" t="shared" si="31" ref="C36:I36">SUM(C20+C12)/C5</f>
        <v>0.06159175188430953</v>
      </c>
      <c r="D36" s="6">
        <f t="shared" si="31"/>
        <v>0.10781518215452934</v>
      </c>
      <c r="E36" s="6">
        <f t="shared" si="31"/>
        <v>0.10692563847261158</v>
      </c>
      <c r="F36" s="6">
        <f t="shared" si="31"/>
        <v>0.10390196462287565</v>
      </c>
      <c r="G36" s="6">
        <f t="shared" si="31"/>
        <v>0.051767606452394484</v>
      </c>
      <c r="H36" s="6">
        <f t="shared" si="31"/>
        <v>0.11759598270190777</v>
      </c>
      <c r="I36" s="6">
        <f t="shared" si="31"/>
        <v>0.11555601999200067</v>
      </c>
      <c r="J36" s="8">
        <v>15</v>
      </c>
      <c r="K36" s="9" t="s">
        <v>93</v>
      </c>
      <c r="L36" s="6">
        <f aca="true" t="shared" si="32" ref="L36:R36">SUM(L20+L12)/L5</f>
        <v>0.101330190921319</v>
      </c>
      <c r="M36" s="6">
        <f t="shared" si="32"/>
        <v>0.09045828869541435</v>
      </c>
      <c r="N36" s="6">
        <f t="shared" si="32"/>
        <v>0.05128417546854527</v>
      </c>
      <c r="O36" s="6">
        <f t="shared" si="32"/>
        <v>0.011531601619243749</v>
      </c>
      <c r="P36" s="6">
        <f t="shared" si="32"/>
        <v>0.00057207978029095</v>
      </c>
      <c r="Q36" s="6">
        <f t="shared" si="32"/>
        <v>0.000548194230520979</v>
      </c>
      <c r="R36" s="6">
        <f t="shared" si="32"/>
        <v>0.0005233789490042871</v>
      </c>
      <c r="S36" s="8">
        <v>15</v>
      </c>
      <c r="T36" s="9" t="s">
        <v>93</v>
      </c>
      <c r="U36" s="6">
        <f aca="true" t="shared" si="33" ref="U36:AA36">SUM(U20+U12)/U5</f>
        <v>0.0004977303831970542</v>
      </c>
      <c r="V36" s="6">
        <f t="shared" si="33"/>
        <v>0.00047134010710594157</v>
      </c>
      <c r="W36" s="6">
        <f t="shared" si="33"/>
        <v>0.00044472540204465406</v>
      </c>
      <c r="X36" s="6">
        <f t="shared" si="33"/>
        <v>0.00041748531861676057</v>
      </c>
      <c r="Y36" s="6">
        <f t="shared" si="33"/>
        <v>0.0003912366803549188</v>
      </c>
      <c r="Z36" s="6">
        <f t="shared" si="33"/>
        <v>0.00036444316578103966</v>
      </c>
      <c r="AA36" s="6">
        <f t="shared" si="33"/>
        <v>0.0003401207646627424</v>
      </c>
      <c r="AB36" s="8">
        <v>15</v>
      </c>
      <c r="AC36" s="9" t="s">
        <v>93</v>
      </c>
      <c r="AD36" s="6">
        <f aca="true" t="shared" si="34" ref="AD36:AJ36">SUM(AD20+AD12)/AD5</f>
        <v>0.0003170078699221031</v>
      </c>
      <c r="AE36" s="6">
        <f t="shared" si="34"/>
        <v>0.0002961360005428596</v>
      </c>
      <c r="AF36" s="6">
        <f t="shared" si="34"/>
        <v>0.0002760100179492075</v>
      </c>
      <c r="AG36" s="6">
        <f t="shared" si="34"/>
        <v>0.00025795834237481825</v>
      </c>
      <c r="AH36" s="6">
        <f t="shared" si="34"/>
        <v>0.00024055113807915527</v>
      </c>
      <c r="AI36" s="6">
        <f t="shared" si="34"/>
        <v>0.00022398684438516576</v>
      </c>
      <c r="AJ36" s="6">
        <f t="shared" si="34"/>
        <v>0.00020926634150397486</v>
      </c>
      <c r="AK36" s="8">
        <v>15</v>
      </c>
      <c r="AL36" s="9" t="s">
        <v>93</v>
      </c>
      <c r="AM36" s="6">
        <f aca="true" t="shared" si="35" ref="AM36:AS36">SUM(AM20+AM12)/AM5</f>
        <v>0.0001962954477073027</v>
      </c>
      <c r="AN36" s="6">
        <f t="shared" si="35"/>
        <v>0.000165511608613044</v>
      </c>
      <c r="AO36" s="6">
        <f t="shared" si="35"/>
        <v>0.0001549772825954241</v>
      </c>
      <c r="AP36" s="6">
        <f t="shared" si="35"/>
        <v>0.00014611385025226322</v>
      </c>
      <c r="AQ36" s="6">
        <f t="shared" si="35"/>
        <v>0.00014326726053582277</v>
      </c>
      <c r="AR36" s="6">
        <f t="shared" si="35"/>
        <v>0.00014047577819984944</v>
      </c>
      <c r="AS36" s="6">
        <f t="shared" si="35"/>
        <v>0.0001355345346512109</v>
      </c>
      <c r="AT36" s="8">
        <v>15</v>
      </c>
      <c r="AU36" s="9" t="s">
        <v>93</v>
      </c>
      <c r="AV36" s="6">
        <f>SUM(AV20+AV12)/AV5</f>
        <v>0.0001318126418566031</v>
      </c>
      <c r="AW36" s="6">
        <f>SUM(AW20+AW12)/AW5</f>
        <v>0.00010593722418581576</v>
      </c>
      <c r="AX36" s="6">
        <f>SUM(AX20+AX12)/AX5</f>
        <v>0.00012360780605939384</v>
      </c>
      <c r="AY36" s="6">
        <f>SUM(AY20+AY12)/AY5</f>
        <v>0.00012017947643749982</v>
      </c>
    </row>
    <row r="37" spans="1:54" s="10" customFormat="1" ht="18.75" customHeight="1">
      <c r="A37" s="8" t="s">
        <v>94</v>
      </c>
      <c r="B37" s="9" t="s">
        <v>95</v>
      </c>
      <c r="C37" s="1" t="s">
        <v>96</v>
      </c>
      <c r="D37" s="1" t="s">
        <v>96</v>
      </c>
      <c r="E37" s="1" t="s">
        <v>96</v>
      </c>
      <c r="F37" s="1" t="s">
        <v>97</v>
      </c>
      <c r="G37" s="7">
        <f>SUM(C6+D6+E6+C8+D8+E8-C43-D43-E43)/(C5+D5+E5)</f>
        <v>0.18170828943365397</v>
      </c>
      <c r="H37" s="7">
        <f>SUM(D39+E39+G39)/3</f>
        <v>0.1290805115894902</v>
      </c>
      <c r="I37" s="7">
        <f>SUM(E39+G39+H39)/3</f>
        <v>0.13843968659642794</v>
      </c>
      <c r="J37" s="8" t="s">
        <v>94</v>
      </c>
      <c r="K37" s="9" t="s">
        <v>95</v>
      </c>
      <c r="L37" s="7">
        <f>SUM(G39+H39+I39)/3</f>
        <v>0.16291173807923046</v>
      </c>
      <c r="M37" s="7">
        <f>SUM(H6+I6+L6+H8+I8+L8-H43-I43-L43)/(H5+I5+L5)</f>
        <v>0.2203168177666026</v>
      </c>
      <c r="N37" s="7">
        <f>SUM(I6+L6+M6+I8+L8+M8-I43-L43-M43)/(I5+L5+M5)</f>
        <v>0.21261685269574093</v>
      </c>
      <c r="O37" s="7">
        <f>SUM(L6+M6+N6+L8+M8+N8-L43-M43-N43)/(L5+M5+N5)</f>
        <v>0.2132239425263577</v>
      </c>
      <c r="P37" s="7">
        <f>SUM(M6+N6+O6+M8+N8+O8-M43-N43-O43)/(M5+N5+O5)</f>
        <v>0.2015371120528934</v>
      </c>
      <c r="Q37" s="7">
        <f>SUM(N6+O6+P6+N8+O8+P8-N43-O43-P43)/(N5+O5+P5)</f>
        <v>0.20243546737441276</v>
      </c>
      <c r="R37" s="7">
        <f>SUM(O6+P6+Q6+O8+P8+Q8-O43-P43-Q43)/(O5+P5+Q5)</f>
        <v>0.20274917914695914</v>
      </c>
      <c r="S37" s="8" t="s">
        <v>94</v>
      </c>
      <c r="T37" s="9" t="s">
        <v>95</v>
      </c>
      <c r="U37" s="7">
        <f>SUM(P6+Q6+R6+P8+Q8+R8-P43-Q43-R43)/(P5+Q5+R5)</f>
        <v>0.2029633957792188</v>
      </c>
      <c r="V37" s="7">
        <f>SUM(Q6+R6+U6+Q8+R8+U8-Q43-R43-U43)/(Q5+R5+U5)</f>
        <v>0.2030872197497206</v>
      </c>
      <c r="W37" s="7">
        <f>SUM(R6+U6+V6+R8+U8+V8-R43-U43-V43)/(R5+U5+V5)</f>
        <v>0.20320819937313137</v>
      </c>
      <c r="X37" s="7">
        <f>SUM(U6+V6+W6+U8+V8+W8-U43-V43-W43)/(U5+V5+W5)</f>
        <v>0.2033247553703135</v>
      </c>
      <c r="Y37" s="7">
        <f>SUM(V6+W6+X6+V8+W8+X8-V43-W43-X43)/(V5+W5+X5)</f>
        <v>0.2034371004985138</v>
      </c>
      <c r="Z37" s="7">
        <f>SUM(W6+X6+Y6+W8+X8+Y8-W43-X43-Y43)/(W5+X5+Y5)</f>
        <v>0.2035454336924151</v>
      </c>
      <c r="AA37" s="7">
        <f>SUM(X6+Y6+Z6+X8+Y8+Z8-X43-Y43-Z43)/(X5+Y5+Z5)</f>
        <v>0.2036513743285072</v>
      </c>
      <c r="AB37" s="8" t="s">
        <v>94</v>
      </c>
      <c r="AC37" s="9" t="s">
        <v>95</v>
      </c>
      <c r="AD37" s="7">
        <f>SUM(Y6+Z6+AA6+Y8+Z8+AA8-Y43-Z43-AA43)/(Y5+Z5+AA5)</f>
        <v>0.2037549721616765</v>
      </c>
      <c r="AE37" s="7">
        <f>SUM(Z6+AA6+AD6+Z8+AA8+AD8-Z43-AA43-AD43)/(Z5+AA5+AD5)</f>
        <v>0.20385480890204088</v>
      </c>
      <c r="AF37" s="7">
        <f>SUM(AA6+AD6+AE6+AA8+AD8+AE8-AA43-AD43-AE43)/(AA5+AD5+AE5)</f>
        <v>0.20395106693065446</v>
      </c>
      <c r="AG37" s="7">
        <f>SUM(AD6+AE6+AF6+AD8+AE8+AF8-AD43-AE43-AF43)/(AD5+AE5+AF5)</f>
        <v>0.2040439122538855</v>
      </c>
      <c r="AH37" s="7">
        <f>SUM(AE6+AF6+AG6+AE8+AF8+AG8-AE43-AF43-AG43)/(AE5+AF5+AG5)</f>
        <v>0.2041347920232627</v>
      </c>
      <c r="AI37" s="7">
        <f>SUM(AF6+AG6+AH6+AF8+AG8+AH8-AF43-AG43-AH43)/(AF5+AG5+AH5)</f>
        <v>0.20422374693283024</v>
      </c>
      <c r="AJ37" s="7">
        <f>SUM(AG6+AH6+AI6+AG8+AH8+AI8-AG43-AH43-AI43)/(AG5+AH5+AI5)</f>
        <v>0.20430949289816486</v>
      </c>
      <c r="AK37" s="8" t="s">
        <v>94</v>
      </c>
      <c r="AL37" s="9" t="s">
        <v>95</v>
      </c>
      <c r="AM37" s="7">
        <f>SUM(AH6+AI6+AJ6+AH8+AI8+AJ8-AH43-AI43-AJ43)/(AH5+AI5+AJ5)</f>
        <v>0.20439218062603756</v>
      </c>
      <c r="AN37" s="7">
        <f>SUM(AI6+AJ6+AM6+AI8+AJ8+AM8-AI43-AJ43-AM43)/(AI5+AJ5+AM5)</f>
        <v>0.20447195145924488</v>
      </c>
      <c r="AO37" s="7">
        <f>SUM(AJ6+AM6+AN6+AJ8+AM8+AN8-AJ43-AM43-AN43)/(AJ5+AM5+AN5)</f>
        <v>0.20455010657940204</v>
      </c>
      <c r="AP37" s="7">
        <f>SUM(AM6+AN6+AO6+AM8+AN8+AO8-AM43-AN43-AO43)/(AM5+AN5+AO5)</f>
        <v>0.20462667868709442</v>
      </c>
      <c r="AQ37" s="7">
        <f>SUM(AN6+AO6+AP6+AN8+AO8+AP8-AN43-AO43-AP43)/(AN5+AO5+AP5)</f>
        <v>0.18848444688448426</v>
      </c>
      <c r="AR37" s="7">
        <f>SUM(AO6+AP6+AQ6+AO8+AP8+AQ8-AO43-AP43-AQ43)/(AO5+AP5+AQ5)</f>
        <v>0.17266356725020507</v>
      </c>
      <c r="AS37" s="7">
        <f>SUM(AP6+AQ6+AR6+AP8+AQ8+AR8-AP43-AQ43-AR43)/(AP5+AQ5+AR5)</f>
        <v>0.15714269828691912</v>
      </c>
      <c r="AT37" s="8" t="s">
        <v>94</v>
      </c>
      <c r="AU37" s="9" t="s">
        <v>95</v>
      </c>
      <c r="AV37" s="7">
        <f>SUM(AQ6+AR6+AS6+AQ8+AR8+AS8-AQ43-AR43-AS43)/(AQ5+AR5+AS5)</f>
        <v>0.15720407137172385</v>
      </c>
      <c r="AW37" s="7">
        <f>SUM(AR6+AS6+AV6+AR8+AS8+AV8-AR43-AS43-AV43)/(AR5+AS5+AV5)</f>
        <v>0.15726425607243646</v>
      </c>
      <c r="AX37" s="7">
        <f>SUM(AS6+AV6+AW6+AS8+AV8+AW8-AS43-AV43-AW43)/(AS5+AV5+AW5)</f>
        <v>0.15732327666791027</v>
      </c>
      <c r="AY37" s="7">
        <f>SUM(AV6+AW6+AX6+AV8+AW8+AX8-AV43-AW43-AX43)/(AV5+AW5+AX5)</f>
        <v>0.15738115431057798</v>
      </c>
      <c r="AZ37" s="23"/>
      <c r="BA37" s="24"/>
      <c r="BB37" s="24"/>
    </row>
    <row r="38" spans="1:51" s="10" customFormat="1" ht="25.5">
      <c r="A38" s="8" t="s">
        <v>98</v>
      </c>
      <c r="B38" s="25" t="s">
        <v>99</v>
      </c>
      <c r="C38" s="7">
        <f aca="true" t="shared" si="36" ref="C38:I38">SUM(C20+C12+C35)/C5</f>
        <v>0.06159175188430953</v>
      </c>
      <c r="D38" s="7">
        <f t="shared" si="36"/>
        <v>0.10781518215452934</v>
      </c>
      <c r="E38" s="7">
        <f t="shared" si="36"/>
        <v>0.10692563847261158</v>
      </c>
      <c r="F38" s="7">
        <f t="shared" si="36"/>
        <v>0.10390196462287565</v>
      </c>
      <c r="G38" s="7">
        <f t="shared" si="36"/>
        <v>0.051767606452394484</v>
      </c>
      <c r="H38" s="7">
        <f t="shared" si="36"/>
        <v>0.11759598270190777</v>
      </c>
      <c r="I38" s="7">
        <f t="shared" si="36"/>
        <v>0.11555601999200067</v>
      </c>
      <c r="J38" s="8" t="s">
        <v>98</v>
      </c>
      <c r="K38" s="25" t="s">
        <v>99</v>
      </c>
      <c r="L38" s="7">
        <f aca="true" t="shared" si="37" ref="L38:R38">SUM(L20+L12+L35)/L5</f>
        <v>0.101330190921319</v>
      </c>
      <c r="M38" s="7">
        <f t="shared" si="37"/>
        <v>0.09045828869541435</v>
      </c>
      <c r="N38" s="7">
        <f t="shared" si="37"/>
        <v>0.05128417546854527</v>
      </c>
      <c r="O38" s="7">
        <f t="shared" si="37"/>
        <v>0.011531601619243749</v>
      </c>
      <c r="P38" s="7">
        <f t="shared" si="37"/>
        <v>0.00057207978029095</v>
      </c>
      <c r="Q38" s="7">
        <f t="shared" si="37"/>
        <v>0.000548194230520979</v>
      </c>
      <c r="R38" s="7">
        <f t="shared" si="37"/>
        <v>0.0005233789490042871</v>
      </c>
      <c r="S38" s="8" t="s">
        <v>98</v>
      </c>
      <c r="T38" s="25" t="s">
        <v>99</v>
      </c>
      <c r="U38" s="7">
        <f aca="true" t="shared" si="38" ref="U38:AA38">SUM(U20+U12+U35)/U5</f>
        <v>0.0004977303831970542</v>
      </c>
      <c r="V38" s="7">
        <f t="shared" si="38"/>
        <v>0.00047134010710594157</v>
      </c>
      <c r="W38" s="7">
        <f t="shared" si="38"/>
        <v>0.00044472540204465406</v>
      </c>
      <c r="X38" s="7">
        <f t="shared" si="38"/>
        <v>0.00041748531861676057</v>
      </c>
      <c r="Y38" s="7">
        <f t="shared" si="38"/>
        <v>0.0003912366803549188</v>
      </c>
      <c r="Z38" s="7">
        <f t="shared" si="38"/>
        <v>0.00036444316578103966</v>
      </c>
      <c r="AA38" s="7">
        <f t="shared" si="38"/>
        <v>0.0003401207646627424</v>
      </c>
      <c r="AB38" s="8" t="s">
        <v>98</v>
      </c>
      <c r="AC38" s="25" t="s">
        <v>99</v>
      </c>
      <c r="AD38" s="7">
        <f aca="true" t="shared" si="39" ref="AD38:AJ38">SUM(AD20+AD12+AD35)/AD5</f>
        <v>0.0003170078699221031</v>
      </c>
      <c r="AE38" s="7">
        <f t="shared" si="39"/>
        <v>0.0002961360005428596</v>
      </c>
      <c r="AF38" s="7">
        <f t="shared" si="39"/>
        <v>0.0002760100179492075</v>
      </c>
      <c r="AG38" s="7">
        <f t="shared" si="39"/>
        <v>0.00025795834237481825</v>
      </c>
      <c r="AH38" s="7">
        <f t="shared" si="39"/>
        <v>0.00024055113807915527</v>
      </c>
      <c r="AI38" s="7">
        <f t="shared" si="39"/>
        <v>0.00022398684438516576</v>
      </c>
      <c r="AJ38" s="7">
        <f t="shared" si="39"/>
        <v>0.00020926634150397486</v>
      </c>
      <c r="AK38" s="8" t="s">
        <v>98</v>
      </c>
      <c r="AL38" s="25" t="s">
        <v>99</v>
      </c>
      <c r="AM38" s="7">
        <f aca="true" t="shared" si="40" ref="AM38:AS38">SUM(AM20+AM12+AM35)/AM5</f>
        <v>0.0001962954477073027</v>
      </c>
      <c r="AN38" s="7">
        <f t="shared" si="40"/>
        <v>0.000165511608613044</v>
      </c>
      <c r="AO38" s="7">
        <f t="shared" si="40"/>
        <v>0.0001549772825954241</v>
      </c>
      <c r="AP38" s="7">
        <f t="shared" si="40"/>
        <v>0.00014611385025226322</v>
      </c>
      <c r="AQ38" s="7">
        <f t="shared" si="40"/>
        <v>0.00014326726053582277</v>
      </c>
      <c r="AR38" s="7">
        <f t="shared" si="40"/>
        <v>0.00014047577819984944</v>
      </c>
      <c r="AS38" s="7">
        <f t="shared" si="40"/>
        <v>0.0001355345346512109</v>
      </c>
      <c r="AT38" s="8" t="s">
        <v>98</v>
      </c>
      <c r="AU38" s="25" t="s">
        <v>99</v>
      </c>
      <c r="AV38" s="7">
        <f>SUM(AV20+AV12+AV35)/AV5</f>
        <v>0.0001318126418566031</v>
      </c>
      <c r="AW38" s="7">
        <f>SUM(AW20+AW12+AW35)/AW5</f>
        <v>0.00010593722418581576</v>
      </c>
      <c r="AX38" s="7">
        <f>SUM(AX20+AX12+AX35)/AX5</f>
        <v>0.00012360780605939384</v>
      </c>
      <c r="AY38" s="7">
        <f>SUM(AY20+AY12+AY35)/AY5</f>
        <v>0.00012017947643749982</v>
      </c>
    </row>
    <row r="39" spans="1:51" s="10" customFormat="1" ht="25.5">
      <c r="A39" s="8" t="s">
        <v>100</v>
      </c>
      <c r="B39" s="25" t="s">
        <v>101</v>
      </c>
      <c r="C39" s="7">
        <f aca="true" t="shared" si="41" ref="C39:I39">SUM(C6-C43+C8)/C5</f>
        <v>0.2224209647254097</v>
      </c>
      <c r="D39" s="7">
        <f t="shared" si="41"/>
        <v>0.19576683529523337</v>
      </c>
      <c r="E39" s="7">
        <f t="shared" si="41"/>
        <v>0.12684828489147273</v>
      </c>
      <c r="F39" s="7">
        <f t="shared" si="41"/>
        <v>0.1548129397396744</v>
      </c>
      <c r="G39" s="7">
        <f t="shared" si="41"/>
        <v>0.06462641458176446</v>
      </c>
      <c r="H39" s="7">
        <f t="shared" si="41"/>
        <v>0.22384436031604668</v>
      </c>
      <c r="I39" s="7">
        <f t="shared" si="41"/>
        <v>0.2002644393398802</v>
      </c>
      <c r="J39" s="8" t="s">
        <v>100</v>
      </c>
      <c r="K39" s="25" t="s">
        <v>101</v>
      </c>
      <c r="L39" s="7">
        <f aca="true" t="shared" si="42" ref="L39:R39">SUM(L6-L43+L8)/L5</f>
        <v>0.23729470444842468</v>
      </c>
      <c r="M39" s="7">
        <f t="shared" si="42"/>
        <v>0.20010030321805022</v>
      </c>
      <c r="N39" s="7">
        <f t="shared" si="42"/>
        <v>0.2020146938120013</v>
      </c>
      <c r="O39" s="7">
        <f t="shared" si="42"/>
        <v>0.20243717987310964</v>
      </c>
      <c r="P39" s="7">
        <f t="shared" si="42"/>
        <v>0.2028356473990619</v>
      </c>
      <c r="Q39" s="7">
        <f t="shared" si="42"/>
        <v>0.20296240625436565</v>
      </c>
      <c r="R39" s="7">
        <f t="shared" si="42"/>
        <v>0.20308624993161958</v>
      </c>
      <c r="S39" s="8" t="s">
        <v>100</v>
      </c>
      <c r="T39" s="25" t="s">
        <v>101</v>
      </c>
      <c r="U39" s="7">
        <f aca="true" t="shared" si="43" ref="U39:AA39">SUM(U6-U43+U8)/U5</f>
        <v>0.20320725310936388</v>
      </c>
      <c r="V39" s="7">
        <f t="shared" si="43"/>
        <v>0.203325475852035</v>
      </c>
      <c r="W39" s="7">
        <f t="shared" si="43"/>
        <v>0.20343626749833324</v>
      </c>
      <c r="X39" s="7">
        <f t="shared" si="43"/>
        <v>0.20354462050001634</v>
      </c>
      <c r="Y39" s="7">
        <f t="shared" si="43"/>
        <v>0.203650583255335</v>
      </c>
      <c r="Z39" s="7">
        <f t="shared" si="43"/>
        <v>0.20375419531310426</v>
      </c>
      <c r="AA39" s="7">
        <f t="shared" si="43"/>
        <v>0.20385551770039256</v>
      </c>
      <c r="AB39" s="8" t="s">
        <v>100</v>
      </c>
      <c r="AC39" s="25" t="s">
        <v>101</v>
      </c>
      <c r="AD39" s="7">
        <f aca="true" t="shared" si="44" ref="AD39:AJ39">SUM(AD6-AD43+AD8)/AD5</f>
        <v>0.2039503849253651</v>
      </c>
      <c r="AE39" s="7">
        <f t="shared" si="44"/>
        <v>0.2040432463477547</v>
      </c>
      <c r="AF39" s="7">
        <f t="shared" si="44"/>
        <v>0.2041341387710472</v>
      </c>
      <c r="AG39" s="7">
        <f t="shared" si="44"/>
        <v>0.20422310760308174</v>
      </c>
      <c r="AH39" s="7">
        <f t="shared" si="44"/>
        <v>0.2043101926486832</v>
      </c>
      <c r="AI39" s="7">
        <f t="shared" si="44"/>
        <v>0.2043916207220665</v>
      </c>
      <c r="AJ39" s="7">
        <f t="shared" si="44"/>
        <v>0.20447140279688145</v>
      </c>
      <c r="AK39" s="8" t="s">
        <v>100</v>
      </c>
      <c r="AL39" s="25" t="s">
        <v>101</v>
      </c>
      <c r="AM39" s="7">
        <f aca="true" t="shared" si="45" ref="AM39:AS39">SUM(AM6-AM43+AM8)/AM5</f>
        <v>0.2045495718932947</v>
      </c>
      <c r="AN39" s="7">
        <f t="shared" si="45"/>
        <v>0.20462615168849285</v>
      </c>
      <c r="AO39" s="7">
        <f t="shared" si="45"/>
        <v>0.2047011834136827</v>
      </c>
      <c r="AP39" s="7">
        <f t="shared" si="45"/>
        <v>0.15707969471369557</v>
      </c>
      <c r="AQ39" s="7">
        <f t="shared" si="45"/>
        <v>0.1571422935703877</v>
      </c>
      <c r="AR39" s="7">
        <f t="shared" si="45"/>
        <v>0.15720366758207427</v>
      </c>
      <c r="AS39" s="7">
        <f t="shared" si="45"/>
        <v>0.1572638609901395</v>
      </c>
      <c r="AT39" s="8" t="s">
        <v>100</v>
      </c>
      <c r="AU39" s="25" t="s">
        <v>101</v>
      </c>
      <c r="AV39" s="7">
        <f>SUM(AV6-AV43+AV8)/AV5</f>
        <v>0.15732289345517173</v>
      </c>
      <c r="AW39" s="7">
        <f>SUM(AW6-AW43+AW8)/AW5</f>
        <v>0.15738077459306704</v>
      </c>
      <c r="AX39" s="7">
        <f>SUM(AX6-AX43+AX8)/AX5</f>
        <v>0.15743753830089147</v>
      </c>
      <c r="AY39" s="7">
        <f>SUM(AY6-AY43+AY8)/AY5</f>
        <v>0.1574932076698705</v>
      </c>
    </row>
    <row r="40" spans="1:51" s="10" customFormat="1" ht="25.5">
      <c r="A40" s="8">
        <v>16</v>
      </c>
      <c r="B40" s="14" t="s">
        <v>102</v>
      </c>
      <c r="C40" s="2" t="s">
        <v>96</v>
      </c>
      <c r="D40" s="2" t="s">
        <v>96</v>
      </c>
      <c r="E40" s="2" t="s">
        <v>96</v>
      </c>
      <c r="F40" s="2" t="s">
        <v>96</v>
      </c>
      <c r="G40" s="2" t="s">
        <v>103</v>
      </c>
      <c r="H40" s="2" t="s">
        <v>103</v>
      </c>
      <c r="I40" s="2" t="s">
        <v>103</v>
      </c>
      <c r="J40" s="8">
        <v>16</v>
      </c>
      <c r="K40" s="14" t="s">
        <v>102</v>
      </c>
      <c r="L40" s="2" t="s">
        <v>103</v>
      </c>
      <c r="M40" s="2" t="s">
        <v>103</v>
      </c>
      <c r="N40" s="2" t="s">
        <v>103</v>
      </c>
      <c r="O40" s="2" t="s">
        <v>103</v>
      </c>
      <c r="P40" s="2" t="s">
        <v>103</v>
      </c>
      <c r="Q40" s="2" t="s">
        <v>103</v>
      </c>
      <c r="R40" s="2" t="s">
        <v>103</v>
      </c>
      <c r="S40" s="8">
        <v>16</v>
      </c>
      <c r="T40" s="14" t="s">
        <v>102</v>
      </c>
      <c r="U40" s="2" t="s">
        <v>103</v>
      </c>
      <c r="V40" s="2" t="s">
        <v>103</v>
      </c>
      <c r="W40" s="2" t="s">
        <v>103</v>
      </c>
      <c r="X40" s="2" t="s">
        <v>103</v>
      </c>
      <c r="Y40" s="2" t="s">
        <v>103</v>
      </c>
      <c r="Z40" s="2" t="s">
        <v>103</v>
      </c>
      <c r="AA40" s="2" t="s">
        <v>103</v>
      </c>
      <c r="AB40" s="8">
        <v>16</v>
      </c>
      <c r="AC40" s="14" t="s">
        <v>102</v>
      </c>
      <c r="AD40" s="2" t="s">
        <v>103</v>
      </c>
      <c r="AE40" s="2" t="s">
        <v>103</v>
      </c>
      <c r="AF40" s="2" t="s">
        <v>103</v>
      </c>
      <c r="AG40" s="2" t="s">
        <v>103</v>
      </c>
      <c r="AH40" s="2" t="s">
        <v>103</v>
      </c>
      <c r="AI40" s="2" t="s">
        <v>103</v>
      </c>
      <c r="AJ40" s="2" t="s">
        <v>103</v>
      </c>
      <c r="AK40" s="8">
        <v>16</v>
      </c>
      <c r="AL40" s="14" t="s">
        <v>102</v>
      </c>
      <c r="AM40" s="2" t="s">
        <v>103</v>
      </c>
      <c r="AN40" s="2" t="s">
        <v>103</v>
      </c>
      <c r="AO40" s="2" t="s">
        <v>103</v>
      </c>
      <c r="AP40" s="2" t="s">
        <v>103</v>
      </c>
      <c r="AQ40" s="2" t="s">
        <v>103</v>
      </c>
      <c r="AR40" s="2" t="s">
        <v>103</v>
      </c>
      <c r="AS40" s="2" t="s">
        <v>103</v>
      </c>
      <c r="AT40" s="8">
        <v>16</v>
      </c>
      <c r="AU40" s="14" t="s">
        <v>102</v>
      </c>
      <c r="AV40" s="2" t="s">
        <v>103</v>
      </c>
      <c r="AW40" s="2" t="s">
        <v>103</v>
      </c>
      <c r="AX40" s="2" t="s">
        <v>103</v>
      </c>
      <c r="AY40" s="2" t="s">
        <v>103</v>
      </c>
    </row>
    <row r="41" spans="1:51" s="10" customFormat="1" ht="38.25">
      <c r="A41" s="8">
        <v>17</v>
      </c>
      <c r="B41" s="14" t="s">
        <v>104</v>
      </c>
      <c r="C41" s="6">
        <f aca="true" t="shared" si="46" ref="C41:I41">SUM(C21+C12+C22-C13-C34)/C5</f>
        <v>0.06159175188430953</v>
      </c>
      <c r="D41" s="6">
        <f t="shared" si="46"/>
        <v>0.10781518215452934</v>
      </c>
      <c r="E41" s="6">
        <f t="shared" si="46"/>
        <v>0.10692563847261158</v>
      </c>
      <c r="F41" s="6">
        <f t="shared" si="46"/>
        <v>0.10390196462287565</v>
      </c>
      <c r="G41" s="6">
        <f t="shared" si="46"/>
        <v>0.051767606452394484</v>
      </c>
      <c r="H41" s="6">
        <f t="shared" si="46"/>
        <v>0.11759598270190777</v>
      </c>
      <c r="I41" s="6">
        <f t="shared" si="46"/>
        <v>0.11555601999200067</v>
      </c>
      <c r="J41" s="8">
        <v>17</v>
      </c>
      <c r="K41" s="14" t="s">
        <v>104</v>
      </c>
      <c r="L41" s="6">
        <f aca="true" t="shared" si="47" ref="L41:R41">SUM(L21+L12+L22-L13-L34)/L5</f>
        <v>0.101330190921319</v>
      </c>
      <c r="M41" s="6">
        <f t="shared" si="47"/>
        <v>0.09045828869541435</v>
      </c>
      <c r="N41" s="6">
        <f t="shared" si="47"/>
        <v>0.05128417546854527</v>
      </c>
      <c r="O41" s="6">
        <f t="shared" si="47"/>
        <v>0.011531601619243749</v>
      </c>
      <c r="P41" s="6">
        <f t="shared" si="47"/>
        <v>0.00057207978029095</v>
      </c>
      <c r="Q41" s="6">
        <f t="shared" si="47"/>
        <v>0.000548194230520979</v>
      </c>
      <c r="R41" s="6">
        <f t="shared" si="47"/>
        <v>0.0005233789490042871</v>
      </c>
      <c r="S41" s="8">
        <v>17</v>
      </c>
      <c r="T41" s="14" t="s">
        <v>104</v>
      </c>
      <c r="U41" s="6">
        <f aca="true" t="shared" si="48" ref="U41:AA41">SUM(U21+U12+U22-U13-U34)/U5</f>
        <v>0.0004977303831970542</v>
      </c>
      <c r="V41" s="6">
        <f t="shared" si="48"/>
        <v>0.00047134010710594157</v>
      </c>
      <c r="W41" s="6">
        <f t="shared" si="48"/>
        <v>0.00044472540204465406</v>
      </c>
      <c r="X41" s="6">
        <f t="shared" si="48"/>
        <v>0.00041748531861676057</v>
      </c>
      <c r="Y41" s="6">
        <f t="shared" si="48"/>
        <v>0.0003912366803549188</v>
      </c>
      <c r="Z41" s="6">
        <f t="shared" si="48"/>
        <v>0.00036444316578103966</v>
      </c>
      <c r="AA41" s="6">
        <f t="shared" si="48"/>
        <v>0.0003401207646627424</v>
      </c>
      <c r="AB41" s="8">
        <v>17</v>
      </c>
      <c r="AC41" s="14" t="s">
        <v>104</v>
      </c>
      <c r="AD41" s="6">
        <f aca="true" t="shared" si="49" ref="AD41:AJ41">SUM(AD21+AD12+AD22-AD13-AD34)/AD5</f>
        <v>0.0003170078699221031</v>
      </c>
      <c r="AE41" s="6">
        <f t="shared" si="49"/>
        <v>0.0002961360005428596</v>
      </c>
      <c r="AF41" s="6">
        <f t="shared" si="49"/>
        <v>0.0002760100179492075</v>
      </c>
      <c r="AG41" s="6">
        <f t="shared" si="49"/>
        <v>0.00025795834237481825</v>
      </c>
      <c r="AH41" s="6">
        <f t="shared" si="49"/>
        <v>0.00024055113807915527</v>
      </c>
      <c r="AI41" s="6">
        <f t="shared" si="49"/>
        <v>0.00022398684438516576</v>
      </c>
      <c r="AJ41" s="6">
        <f t="shared" si="49"/>
        <v>0.00020926634150397486</v>
      </c>
      <c r="AK41" s="8">
        <v>17</v>
      </c>
      <c r="AL41" s="14" t="s">
        <v>104</v>
      </c>
      <c r="AM41" s="6">
        <f aca="true" t="shared" si="50" ref="AM41:AS41">SUM(AM21+AM12+AM22-AM13-AM34)/AM5</f>
        <v>0.0001962954477073027</v>
      </c>
      <c r="AN41" s="6">
        <f t="shared" si="50"/>
        <v>0.000165511608613044</v>
      </c>
      <c r="AO41" s="6">
        <f t="shared" si="50"/>
        <v>0.0001549772825954241</v>
      </c>
      <c r="AP41" s="6">
        <f t="shared" si="50"/>
        <v>0.00014611385025226322</v>
      </c>
      <c r="AQ41" s="6">
        <f t="shared" si="50"/>
        <v>0.00014326726053582277</v>
      </c>
      <c r="AR41" s="6">
        <f t="shared" si="50"/>
        <v>0.00014047577819984944</v>
      </c>
      <c r="AS41" s="6">
        <f t="shared" si="50"/>
        <v>0.0001355345346512109</v>
      </c>
      <c r="AT41" s="8">
        <v>17</v>
      </c>
      <c r="AU41" s="14" t="s">
        <v>104</v>
      </c>
      <c r="AV41" s="6">
        <f>SUM(AV21+AV12+AV22-AV13-AV34)/AV5</f>
        <v>0.0001318126418566031</v>
      </c>
      <c r="AW41" s="6">
        <f>SUM(AW21+AW12+AW22-AW13-AW34)/AW5</f>
        <v>0.00010593722418581576</v>
      </c>
      <c r="AX41" s="6">
        <f>SUM(AX21+AX12+AX22-AX13-AX34)/AX5</f>
        <v>0.00012360780605939384</v>
      </c>
      <c r="AY41" s="6">
        <f>SUM(AY21+AY12+AY22-AY13-AY34)/AY5</f>
        <v>0.00012017947643749982</v>
      </c>
    </row>
    <row r="42" spans="1:51" s="10" customFormat="1" ht="27.75" customHeight="1">
      <c r="A42" s="8">
        <v>18</v>
      </c>
      <c r="B42" s="14" t="s">
        <v>105</v>
      </c>
      <c r="C42" s="6">
        <f aca="true" t="shared" si="51" ref="C42:I42">SUM(C32-C33)/C5</f>
        <v>0.34367191338895225</v>
      </c>
      <c r="D42" s="6">
        <f t="shared" si="51"/>
        <v>0.4918120189573984</v>
      </c>
      <c r="E42" s="6">
        <f t="shared" si="51"/>
        <v>0.5906603564459088</v>
      </c>
      <c r="F42" s="6">
        <f t="shared" si="51"/>
        <v>0.5788963271491081</v>
      </c>
      <c r="G42" s="6">
        <f t="shared" si="51"/>
        <v>0.19676205922686865</v>
      </c>
      <c r="H42" s="6">
        <f t="shared" si="51"/>
        <v>0.365905678069442</v>
      </c>
      <c r="I42" s="6">
        <f t="shared" si="51"/>
        <v>0.2315282537103043</v>
      </c>
      <c r="J42" s="8">
        <v>18</v>
      </c>
      <c r="K42" s="14" t="s">
        <v>105</v>
      </c>
      <c r="L42" s="6">
        <f aca="true" t="shared" si="52" ref="L42:R42">SUM(L32-L33)/L5</f>
        <v>0.142221811957238</v>
      </c>
      <c r="M42" s="6">
        <f t="shared" si="52"/>
        <v>0.061159672924627755</v>
      </c>
      <c r="N42" s="6">
        <f t="shared" si="52"/>
        <v>0.010911086064934</v>
      </c>
      <c r="O42" s="6">
        <f t="shared" si="52"/>
        <v>0</v>
      </c>
      <c r="P42" s="6">
        <f t="shared" si="52"/>
        <v>0</v>
      </c>
      <c r="Q42" s="6">
        <f t="shared" si="52"/>
        <v>0</v>
      </c>
      <c r="R42" s="6">
        <f t="shared" si="52"/>
        <v>0</v>
      </c>
      <c r="S42" s="8">
        <v>18</v>
      </c>
      <c r="T42" s="14" t="s">
        <v>105</v>
      </c>
      <c r="U42" s="6">
        <f aca="true" t="shared" si="53" ref="U42:AA42">SUM(U32-U33)/U5</f>
        <v>0</v>
      </c>
      <c r="V42" s="6">
        <f t="shared" si="53"/>
        <v>0</v>
      </c>
      <c r="W42" s="6">
        <f t="shared" si="53"/>
        <v>0</v>
      </c>
      <c r="X42" s="6">
        <f t="shared" si="53"/>
        <v>0</v>
      </c>
      <c r="Y42" s="6">
        <f t="shared" si="53"/>
        <v>0</v>
      </c>
      <c r="Z42" s="6">
        <f t="shared" si="53"/>
        <v>0</v>
      </c>
      <c r="AA42" s="6">
        <f t="shared" si="53"/>
        <v>0</v>
      </c>
      <c r="AB42" s="8">
        <v>18</v>
      </c>
      <c r="AC42" s="14" t="s">
        <v>105</v>
      </c>
      <c r="AD42" s="6">
        <f aca="true" t="shared" si="54" ref="AD42:AJ42">SUM(AD32-AD33)/AD5</f>
        <v>0</v>
      </c>
      <c r="AE42" s="6">
        <f t="shared" si="54"/>
        <v>0</v>
      </c>
      <c r="AF42" s="6">
        <f t="shared" si="54"/>
        <v>0</v>
      </c>
      <c r="AG42" s="6">
        <f t="shared" si="54"/>
        <v>0</v>
      </c>
      <c r="AH42" s="6">
        <f t="shared" si="54"/>
        <v>0</v>
      </c>
      <c r="AI42" s="6">
        <f t="shared" si="54"/>
        <v>0</v>
      </c>
      <c r="AJ42" s="6">
        <f t="shared" si="54"/>
        <v>0</v>
      </c>
      <c r="AK42" s="8">
        <v>18</v>
      </c>
      <c r="AL42" s="14" t="s">
        <v>105</v>
      </c>
      <c r="AM42" s="6">
        <f aca="true" t="shared" si="55" ref="AM42:AS42">SUM(AM32-AM33)/AM5</f>
        <v>0</v>
      </c>
      <c r="AN42" s="6">
        <f t="shared" si="55"/>
        <v>0</v>
      </c>
      <c r="AO42" s="6">
        <f t="shared" si="55"/>
        <v>0</v>
      </c>
      <c r="AP42" s="6">
        <f t="shared" si="55"/>
        <v>0</v>
      </c>
      <c r="AQ42" s="6">
        <f t="shared" si="55"/>
        <v>0</v>
      </c>
      <c r="AR42" s="6">
        <f t="shared" si="55"/>
        <v>0</v>
      </c>
      <c r="AS42" s="6">
        <f t="shared" si="55"/>
        <v>0</v>
      </c>
      <c r="AT42" s="8">
        <v>18</v>
      </c>
      <c r="AU42" s="14" t="s">
        <v>105</v>
      </c>
      <c r="AV42" s="6">
        <f>SUM(AV32-AV33)/AV5</f>
        <v>0</v>
      </c>
      <c r="AW42" s="6">
        <f>SUM(AW32-AW33)/AW5</f>
        <v>0</v>
      </c>
      <c r="AX42" s="6">
        <f>SUM(AX32-AX33)/AX5</f>
        <v>0</v>
      </c>
      <c r="AY42" s="6">
        <f>SUM(AY32-AY33)/AY5</f>
        <v>0</v>
      </c>
    </row>
    <row r="43" spans="1:51" s="10" customFormat="1" ht="19.5" customHeight="1">
      <c r="A43" s="8">
        <v>19</v>
      </c>
      <c r="B43" s="9" t="s">
        <v>106</v>
      </c>
      <c r="C43" s="4">
        <f aca="true" t="shared" si="56" ref="C43:I43">SUM(C9+C22)</f>
        <v>30474360.85</v>
      </c>
      <c r="D43" s="4">
        <f t="shared" si="56"/>
        <v>31364672.830000002</v>
      </c>
      <c r="E43" s="4">
        <f t="shared" si="56"/>
        <v>34635162</v>
      </c>
      <c r="F43" s="4">
        <f t="shared" si="56"/>
        <v>34196315.98</v>
      </c>
      <c r="G43" s="4">
        <f t="shared" si="56"/>
        <v>37403755</v>
      </c>
      <c r="H43" s="4">
        <f t="shared" si="56"/>
        <v>37417161</v>
      </c>
      <c r="I43" s="4">
        <f t="shared" si="56"/>
        <v>38767582</v>
      </c>
      <c r="J43" s="8">
        <v>19</v>
      </c>
      <c r="K43" s="9" t="s">
        <v>106</v>
      </c>
      <c r="L43" s="4">
        <f aca="true" t="shared" si="57" ref="L43:R43">SUM(L9+L22)</f>
        <v>40083298</v>
      </c>
      <c r="M43" s="4">
        <f t="shared" si="57"/>
        <v>41062327</v>
      </c>
      <c r="N43" s="4">
        <f t="shared" si="57"/>
        <v>42096300</v>
      </c>
      <c r="O43" s="4">
        <f t="shared" si="57"/>
        <v>43032947</v>
      </c>
      <c r="P43" s="4">
        <f t="shared" si="57"/>
        <v>44033008</v>
      </c>
      <c r="Q43" s="4">
        <f t="shared" si="57"/>
        <v>45071918</v>
      </c>
      <c r="R43" s="4">
        <f t="shared" si="57"/>
        <v>46135762</v>
      </c>
      <c r="S43" s="8">
        <v>19</v>
      </c>
      <c r="T43" s="9" t="s">
        <v>106</v>
      </c>
      <c r="U43" s="4">
        <f aca="true" t="shared" si="58" ref="U43:AA43">SUM(U9+U22)</f>
        <v>47225138</v>
      </c>
      <c r="V43" s="4">
        <f t="shared" si="58"/>
        <v>48340659</v>
      </c>
      <c r="W43" s="4">
        <f t="shared" si="58"/>
        <v>49435357</v>
      </c>
      <c r="X43" s="4">
        <f t="shared" si="58"/>
        <v>50555233</v>
      </c>
      <c r="Y43" s="4">
        <f t="shared" si="58"/>
        <v>51700866</v>
      </c>
      <c r="Z43" s="4">
        <f t="shared" si="58"/>
        <v>52872849</v>
      </c>
      <c r="AA43" s="4">
        <f t="shared" si="58"/>
        <v>54071787</v>
      </c>
      <c r="AB43" s="8">
        <v>19</v>
      </c>
      <c r="AC43" s="9" t="s">
        <v>106</v>
      </c>
      <c r="AD43" s="4">
        <f aca="true" t="shared" si="59" ref="AD43:AJ43">SUM(AD9+AD22)</f>
        <v>55244974</v>
      </c>
      <c r="AE43" s="4">
        <f t="shared" si="59"/>
        <v>56443971</v>
      </c>
      <c r="AF43" s="4">
        <f t="shared" si="59"/>
        <v>57669346</v>
      </c>
      <c r="AG43" s="4">
        <f t="shared" si="59"/>
        <v>58921679</v>
      </c>
      <c r="AH43" s="4">
        <f t="shared" si="59"/>
        <v>60201563</v>
      </c>
      <c r="AI43" s="4">
        <f t="shared" si="59"/>
        <v>61450149</v>
      </c>
      <c r="AJ43" s="4">
        <f t="shared" si="59"/>
        <v>62724955</v>
      </c>
      <c r="AK43" s="8">
        <v>19</v>
      </c>
      <c r="AL43" s="9" t="s">
        <v>106</v>
      </c>
      <c r="AM43" s="4">
        <f aca="true" t="shared" si="60" ref="AM43:AS43">SUM(AM9+AM22)</f>
        <v>64026532</v>
      </c>
      <c r="AN43" s="4">
        <f t="shared" si="60"/>
        <v>65355442</v>
      </c>
      <c r="AO43" s="4">
        <f t="shared" si="60"/>
        <v>66712259</v>
      </c>
      <c r="AP43" s="4">
        <f t="shared" si="60"/>
        <v>72111602</v>
      </c>
      <c r="AQ43" s="4">
        <f t="shared" si="60"/>
        <v>73538932</v>
      </c>
      <c r="AR43" s="4">
        <f t="shared" si="60"/>
        <v>74994809</v>
      </c>
      <c r="AS43" s="4">
        <f t="shared" si="60"/>
        <v>76479803</v>
      </c>
      <c r="AT43" s="8">
        <v>19</v>
      </c>
      <c r="AU43" s="9" t="s">
        <v>106</v>
      </c>
      <c r="AV43" s="4">
        <f>SUM(AV9+AV22)</f>
        <v>77994497</v>
      </c>
      <c r="AW43" s="4">
        <f>SUM(AW9+AW22)</f>
        <v>79539485</v>
      </c>
      <c r="AX43" s="4">
        <f>SUM(AX9+AX22)</f>
        <v>81115373</v>
      </c>
      <c r="AY43" s="4">
        <f>SUM(AY9+AY22)</f>
        <v>82722778</v>
      </c>
    </row>
    <row r="44" spans="1:51" s="10" customFormat="1" ht="19.5" customHeight="1">
      <c r="A44" s="8">
        <v>20</v>
      </c>
      <c r="B44" s="9" t="s">
        <v>107</v>
      </c>
      <c r="C44" s="4">
        <f aca="true" t="shared" si="61" ref="C44:I44">SUM(C28+C43)</f>
        <v>43115471.34</v>
      </c>
      <c r="D44" s="4">
        <f t="shared" si="61"/>
        <v>49645575.92</v>
      </c>
      <c r="E44" s="4">
        <f t="shared" si="61"/>
        <v>47348375</v>
      </c>
      <c r="F44" s="4">
        <f t="shared" si="61"/>
        <v>45350058.199999996</v>
      </c>
      <c r="G44" s="4">
        <f t="shared" si="61"/>
        <v>114290273</v>
      </c>
      <c r="H44" s="4">
        <f t="shared" si="61"/>
        <v>43543020</v>
      </c>
      <c r="I44" s="4">
        <f t="shared" si="61"/>
        <v>47602960</v>
      </c>
      <c r="J44" s="8">
        <v>20</v>
      </c>
      <c r="K44" s="9" t="s">
        <v>107</v>
      </c>
      <c r="L44" s="4">
        <f aca="true" t="shared" si="62" ref="L44:R44">SUM(L28+L43)</f>
        <v>47762781</v>
      </c>
      <c r="M44" s="4">
        <f t="shared" si="62"/>
        <v>46999596</v>
      </c>
      <c r="N44" s="4">
        <f t="shared" si="62"/>
        <v>50189230.25</v>
      </c>
      <c r="O44" s="4">
        <f t="shared" si="62"/>
        <v>53379963</v>
      </c>
      <c r="P44" s="4">
        <f t="shared" si="62"/>
        <v>55237051</v>
      </c>
      <c r="Q44" s="4">
        <f t="shared" si="62"/>
        <v>56549300</v>
      </c>
      <c r="R44" s="4">
        <f t="shared" si="62"/>
        <v>57893043</v>
      </c>
      <c r="S44" s="8">
        <v>20</v>
      </c>
      <c r="T44" s="9" t="s">
        <v>107</v>
      </c>
      <c r="U44" s="4">
        <f aca="true" t="shared" si="63" ref="U44:AA44">SUM(U28+U43)</f>
        <v>59269036</v>
      </c>
      <c r="V44" s="4">
        <f t="shared" si="63"/>
        <v>60678053</v>
      </c>
      <c r="W44" s="4">
        <f t="shared" si="63"/>
        <v>62060768</v>
      </c>
      <c r="X44" s="4">
        <f t="shared" si="63"/>
        <v>63475286</v>
      </c>
      <c r="Y44" s="4">
        <f t="shared" si="63"/>
        <v>64922338</v>
      </c>
      <c r="Z44" s="4">
        <f t="shared" si="63"/>
        <v>66402672</v>
      </c>
      <c r="AA44" s="4">
        <f t="shared" si="63"/>
        <v>67917053</v>
      </c>
      <c r="AB44" s="8">
        <v>20</v>
      </c>
      <c r="AC44" s="9" t="s">
        <v>107</v>
      </c>
      <c r="AD44" s="4">
        <f aca="true" t="shared" si="64" ref="AD44:AJ44">SUM(AD28+AD43)</f>
        <v>69398908</v>
      </c>
      <c r="AE44" s="4">
        <f t="shared" si="64"/>
        <v>70913364</v>
      </c>
      <c r="AF44" s="4">
        <f t="shared" si="64"/>
        <v>72461138</v>
      </c>
      <c r="AG44" s="4">
        <f t="shared" si="64"/>
        <v>74042963</v>
      </c>
      <c r="AH44" s="4">
        <f t="shared" si="64"/>
        <v>75659588</v>
      </c>
      <c r="AI44" s="4">
        <f t="shared" si="64"/>
        <v>77236679</v>
      </c>
      <c r="AJ44" s="4">
        <f t="shared" si="64"/>
        <v>78846889</v>
      </c>
      <c r="AK44" s="8">
        <v>20</v>
      </c>
      <c r="AL44" s="9" t="s">
        <v>107</v>
      </c>
      <c r="AM44" s="4">
        <f aca="true" t="shared" si="65" ref="AM44:AS44">SUM(AM28+AM43)</f>
        <v>80490914</v>
      </c>
      <c r="AN44" s="4">
        <f t="shared" si="65"/>
        <v>82169463</v>
      </c>
      <c r="AO44" s="4">
        <f t="shared" si="65"/>
        <v>83883262</v>
      </c>
      <c r="AP44" s="4">
        <f t="shared" si="65"/>
        <v>85549727</v>
      </c>
      <c r="AQ44" s="4">
        <f t="shared" si="65"/>
        <v>87249522</v>
      </c>
      <c r="AR44" s="4">
        <f t="shared" si="65"/>
        <v>88983312</v>
      </c>
      <c r="AS44" s="4">
        <f t="shared" si="65"/>
        <v>90751778</v>
      </c>
      <c r="AT44" s="8">
        <v>20</v>
      </c>
      <c r="AU44" s="9" t="s">
        <v>107</v>
      </c>
      <c r="AV44" s="4">
        <f>SUM(AV28+AV43)</f>
        <v>92555614</v>
      </c>
      <c r="AW44" s="4">
        <f>SUM(AW28+AW43)</f>
        <v>94395526</v>
      </c>
      <c r="AX44" s="4">
        <f>SUM(AX28+AX43)</f>
        <v>96272237</v>
      </c>
      <c r="AY44" s="4">
        <f>SUM(AY28+AY43)</f>
        <v>98186482</v>
      </c>
    </row>
    <row r="45" spans="1:51" s="10" customFormat="1" ht="19.5" customHeight="1">
      <c r="A45" s="8">
        <v>21</v>
      </c>
      <c r="B45" s="9" t="s">
        <v>108</v>
      </c>
      <c r="C45" s="4">
        <f aca="true" t="shared" si="66" ref="C45:I45">SUM(C5-C44)</f>
        <v>-859051.4399999976</v>
      </c>
      <c r="D45" s="4">
        <f t="shared" si="66"/>
        <v>-8427126.800000004</v>
      </c>
      <c r="E45" s="4">
        <f t="shared" si="66"/>
        <v>-5426334</v>
      </c>
      <c r="F45" s="4">
        <f t="shared" si="66"/>
        <v>-2625469.1499999985</v>
      </c>
      <c r="G45" s="4">
        <f t="shared" si="66"/>
        <v>-930000</v>
      </c>
      <c r="H45" s="4">
        <f t="shared" si="66"/>
        <v>4665302</v>
      </c>
      <c r="I45" s="4">
        <f t="shared" si="66"/>
        <v>5374029</v>
      </c>
      <c r="J45" s="8">
        <v>21</v>
      </c>
      <c r="K45" s="9" t="s">
        <v>108</v>
      </c>
      <c r="L45" s="4">
        <f aca="true" t="shared" si="67" ref="L45:R45">SUM(L5-L44)</f>
        <v>4791329</v>
      </c>
      <c r="M45" s="4">
        <f t="shared" si="67"/>
        <v>4334749</v>
      </c>
      <c r="N45" s="4">
        <f t="shared" si="67"/>
        <v>2563996.75</v>
      </c>
      <c r="O45" s="4">
        <f t="shared" si="67"/>
        <v>575595</v>
      </c>
      <c r="P45" s="4">
        <f t="shared" si="67"/>
        <v>0</v>
      </c>
      <c r="Q45" s="4">
        <f t="shared" si="67"/>
        <v>0</v>
      </c>
      <c r="R45" s="4">
        <f t="shared" si="67"/>
        <v>0</v>
      </c>
      <c r="S45" s="8">
        <v>21</v>
      </c>
      <c r="T45" s="9" t="s">
        <v>108</v>
      </c>
      <c r="U45" s="4">
        <f aca="true" t="shared" si="68" ref="U45:AA45">SUM(U5-U44)</f>
        <v>0</v>
      </c>
      <c r="V45" s="4">
        <f t="shared" si="68"/>
        <v>0</v>
      </c>
      <c r="W45" s="4">
        <f t="shared" si="68"/>
        <v>0</v>
      </c>
      <c r="X45" s="4">
        <f t="shared" si="68"/>
        <v>0</v>
      </c>
      <c r="Y45" s="4">
        <f t="shared" si="68"/>
        <v>0</v>
      </c>
      <c r="Z45" s="4">
        <f t="shared" si="68"/>
        <v>0</v>
      </c>
      <c r="AA45" s="4">
        <f t="shared" si="68"/>
        <v>0</v>
      </c>
      <c r="AB45" s="8">
        <v>21</v>
      </c>
      <c r="AC45" s="9" t="s">
        <v>108</v>
      </c>
      <c r="AD45" s="4">
        <f aca="true" t="shared" si="69" ref="AD45:AJ45">SUM(AD5-AD44)</f>
        <v>0</v>
      </c>
      <c r="AE45" s="4">
        <f t="shared" si="69"/>
        <v>0</v>
      </c>
      <c r="AF45" s="4">
        <f t="shared" si="69"/>
        <v>0</v>
      </c>
      <c r="AG45" s="4">
        <f t="shared" si="69"/>
        <v>0</v>
      </c>
      <c r="AH45" s="4">
        <f t="shared" si="69"/>
        <v>0</v>
      </c>
      <c r="AI45" s="4">
        <f t="shared" si="69"/>
        <v>0</v>
      </c>
      <c r="AJ45" s="4">
        <f t="shared" si="69"/>
        <v>0</v>
      </c>
      <c r="AK45" s="8">
        <v>21</v>
      </c>
      <c r="AL45" s="9" t="s">
        <v>108</v>
      </c>
      <c r="AM45" s="4">
        <f aca="true" t="shared" si="70" ref="AM45:AS45">SUM(AM5-AM44)</f>
        <v>0</v>
      </c>
      <c r="AN45" s="4">
        <f t="shared" si="70"/>
        <v>0</v>
      </c>
      <c r="AO45" s="4">
        <f t="shared" si="70"/>
        <v>0</v>
      </c>
      <c r="AP45" s="4">
        <f t="shared" si="70"/>
        <v>0</v>
      </c>
      <c r="AQ45" s="4">
        <f t="shared" si="70"/>
        <v>0</v>
      </c>
      <c r="AR45" s="4">
        <f t="shared" si="70"/>
        <v>0</v>
      </c>
      <c r="AS45" s="4">
        <f t="shared" si="70"/>
        <v>0</v>
      </c>
      <c r="AT45" s="8">
        <v>21</v>
      </c>
      <c r="AU45" s="9" t="s">
        <v>108</v>
      </c>
      <c r="AV45" s="4">
        <f>SUM(AV5-AV44)</f>
        <v>0</v>
      </c>
      <c r="AW45" s="4">
        <f>SUM(AW5-AW44)</f>
        <v>0</v>
      </c>
      <c r="AX45" s="4">
        <f>SUM(AX5-AX44)</f>
        <v>0</v>
      </c>
      <c r="AY45" s="4">
        <f>SUM(AY5-AY44)</f>
        <v>0</v>
      </c>
    </row>
    <row r="46" spans="1:52" s="10" customFormat="1" ht="19.5" customHeight="1">
      <c r="A46" s="8">
        <v>22</v>
      </c>
      <c r="B46" s="9" t="s">
        <v>109</v>
      </c>
      <c r="C46" s="4">
        <f aca="true" t="shared" si="71" ref="C46:I46">SUM(C16+C18+C30)</f>
        <v>6386608.34</v>
      </c>
      <c r="D46" s="4">
        <f t="shared" si="71"/>
        <v>13082643.65</v>
      </c>
      <c r="E46" s="4">
        <f t="shared" si="71"/>
        <v>9110375</v>
      </c>
      <c r="F46" s="4">
        <f t="shared" si="71"/>
        <v>9081795</v>
      </c>
      <c r="G46" s="4">
        <f t="shared" si="71"/>
        <v>5797880</v>
      </c>
      <c r="H46" s="4">
        <f t="shared" si="71"/>
        <v>0</v>
      </c>
      <c r="I46" s="4">
        <f t="shared" si="71"/>
        <v>0</v>
      </c>
      <c r="J46" s="8">
        <v>22</v>
      </c>
      <c r="K46" s="9" t="s">
        <v>109</v>
      </c>
      <c r="L46" s="4">
        <f aca="true" t="shared" si="72" ref="L46:R46">SUM(L16+L18+L30)</f>
        <v>0</v>
      </c>
      <c r="M46" s="4">
        <f t="shared" si="72"/>
        <v>0</v>
      </c>
      <c r="N46" s="4">
        <f t="shared" si="72"/>
        <v>0</v>
      </c>
      <c r="O46" s="4">
        <f t="shared" si="72"/>
        <v>0</v>
      </c>
      <c r="P46" s="4">
        <f t="shared" si="72"/>
        <v>0</v>
      </c>
      <c r="Q46" s="4">
        <f t="shared" si="72"/>
        <v>0</v>
      </c>
      <c r="R46" s="4">
        <f t="shared" si="72"/>
        <v>0</v>
      </c>
      <c r="S46" s="8">
        <v>22</v>
      </c>
      <c r="T46" s="9" t="s">
        <v>109</v>
      </c>
      <c r="U46" s="4">
        <f aca="true" t="shared" si="73" ref="U46:AA46">SUM(U16+U18+U30)</f>
        <v>0</v>
      </c>
      <c r="V46" s="4">
        <f t="shared" si="73"/>
        <v>0</v>
      </c>
      <c r="W46" s="4">
        <f t="shared" si="73"/>
        <v>0</v>
      </c>
      <c r="X46" s="4">
        <f t="shared" si="73"/>
        <v>0</v>
      </c>
      <c r="Y46" s="4">
        <f t="shared" si="73"/>
        <v>0</v>
      </c>
      <c r="Z46" s="4">
        <f t="shared" si="73"/>
        <v>0</v>
      </c>
      <c r="AA46" s="4">
        <f t="shared" si="73"/>
        <v>0</v>
      </c>
      <c r="AB46" s="8">
        <v>22</v>
      </c>
      <c r="AC46" s="9" t="s">
        <v>109</v>
      </c>
      <c r="AD46" s="4">
        <f aca="true" t="shared" si="74" ref="AD46:AJ46">SUM(AD16+AD18+AD30)</f>
        <v>0</v>
      </c>
      <c r="AE46" s="4">
        <f t="shared" si="74"/>
        <v>0</v>
      </c>
      <c r="AF46" s="4">
        <f t="shared" si="74"/>
        <v>0</v>
      </c>
      <c r="AG46" s="4">
        <f t="shared" si="74"/>
        <v>0</v>
      </c>
      <c r="AH46" s="4">
        <f t="shared" si="74"/>
        <v>0</v>
      </c>
      <c r="AI46" s="4">
        <f t="shared" si="74"/>
        <v>0</v>
      </c>
      <c r="AJ46" s="4">
        <f t="shared" si="74"/>
        <v>0</v>
      </c>
      <c r="AK46" s="8">
        <v>22</v>
      </c>
      <c r="AL46" s="9" t="s">
        <v>109</v>
      </c>
      <c r="AM46" s="4">
        <f aca="true" t="shared" si="75" ref="AM46:AS46">SUM(AM16+AM18+AM30)</f>
        <v>0</v>
      </c>
      <c r="AN46" s="4">
        <f t="shared" si="75"/>
        <v>0</v>
      </c>
      <c r="AO46" s="4">
        <f t="shared" si="75"/>
        <v>0</v>
      </c>
      <c r="AP46" s="4">
        <f t="shared" si="75"/>
        <v>0</v>
      </c>
      <c r="AQ46" s="4">
        <f t="shared" si="75"/>
        <v>0</v>
      </c>
      <c r="AR46" s="4">
        <f t="shared" si="75"/>
        <v>0</v>
      </c>
      <c r="AS46" s="4">
        <f t="shared" si="75"/>
        <v>0</v>
      </c>
      <c r="AT46" s="8">
        <v>22</v>
      </c>
      <c r="AU46" s="9" t="s">
        <v>109</v>
      </c>
      <c r="AV46" s="4">
        <f>SUM(AV16+AV18+AV30)</f>
        <v>0</v>
      </c>
      <c r="AW46" s="4">
        <f>SUM(AW16+AW18+AW30)</f>
        <v>0</v>
      </c>
      <c r="AX46" s="4">
        <f>SUM(AX16+AX18+AX30)</f>
        <v>0</v>
      </c>
      <c r="AY46" s="4">
        <f>SUM(AY16+AY18+AY30)</f>
        <v>0</v>
      </c>
      <c r="AZ46" s="30" t="s">
        <v>112</v>
      </c>
    </row>
    <row r="47" spans="1:52" s="10" customFormat="1" ht="19.5" customHeight="1">
      <c r="A47" s="8">
        <v>23</v>
      </c>
      <c r="B47" s="9" t="s">
        <v>110</v>
      </c>
      <c r="C47" s="4">
        <f aca="true" t="shared" si="76" ref="C47:I47">SUM(C21+C23)</f>
        <v>1913438.25</v>
      </c>
      <c r="D47" s="4">
        <f t="shared" si="76"/>
        <v>3719141</v>
      </c>
      <c r="E47" s="4">
        <f t="shared" si="76"/>
        <v>3684041</v>
      </c>
      <c r="F47" s="4">
        <f t="shared" si="76"/>
        <v>3684041</v>
      </c>
      <c r="G47" s="4">
        <f t="shared" si="76"/>
        <v>4867880</v>
      </c>
      <c r="H47" s="4">
        <f t="shared" si="76"/>
        <v>4665302</v>
      </c>
      <c r="I47" s="4">
        <f t="shared" si="76"/>
        <v>5374029</v>
      </c>
      <c r="J47" s="8">
        <v>23</v>
      </c>
      <c r="K47" s="9" t="s">
        <v>110</v>
      </c>
      <c r="L47" s="4">
        <f aca="true" t="shared" si="77" ref="L47:R47">SUM(L21+L23)</f>
        <v>4791329</v>
      </c>
      <c r="M47" s="4">
        <f t="shared" si="77"/>
        <v>4334749</v>
      </c>
      <c r="N47" s="4">
        <f t="shared" si="77"/>
        <v>2563996.75</v>
      </c>
      <c r="O47" s="4">
        <f t="shared" si="77"/>
        <v>575595</v>
      </c>
      <c r="P47" s="4">
        <f t="shared" si="77"/>
        <v>0</v>
      </c>
      <c r="Q47" s="4">
        <f t="shared" si="77"/>
        <v>0</v>
      </c>
      <c r="R47" s="4">
        <f t="shared" si="77"/>
        <v>0</v>
      </c>
      <c r="S47" s="8">
        <v>23</v>
      </c>
      <c r="T47" s="9" t="s">
        <v>110</v>
      </c>
      <c r="U47" s="4">
        <f aca="true" t="shared" si="78" ref="U47:AA47">SUM(U21+U23)</f>
        <v>0</v>
      </c>
      <c r="V47" s="4">
        <f t="shared" si="78"/>
        <v>0</v>
      </c>
      <c r="W47" s="4">
        <f t="shared" si="78"/>
        <v>0</v>
      </c>
      <c r="X47" s="4">
        <f t="shared" si="78"/>
        <v>0</v>
      </c>
      <c r="Y47" s="4">
        <f t="shared" si="78"/>
        <v>0</v>
      </c>
      <c r="Z47" s="4">
        <f t="shared" si="78"/>
        <v>0</v>
      </c>
      <c r="AA47" s="4">
        <f t="shared" si="78"/>
        <v>0</v>
      </c>
      <c r="AB47" s="8">
        <v>23</v>
      </c>
      <c r="AC47" s="9" t="s">
        <v>110</v>
      </c>
      <c r="AD47" s="4">
        <f aca="true" t="shared" si="79" ref="AD47:AJ47">SUM(AD21+AD23)</f>
        <v>0</v>
      </c>
      <c r="AE47" s="4">
        <f t="shared" si="79"/>
        <v>0</v>
      </c>
      <c r="AF47" s="4">
        <f t="shared" si="79"/>
        <v>0</v>
      </c>
      <c r="AG47" s="4">
        <f t="shared" si="79"/>
        <v>0</v>
      </c>
      <c r="AH47" s="4">
        <f t="shared" si="79"/>
        <v>0</v>
      </c>
      <c r="AI47" s="4">
        <f t="shared" si="79"/>
        <v>0</v>
      </c>
      <c r="AJ47" s="4">
        <f t="shared" si="79"/>
        <v>0</v>
      </c>
      <c r="AK47" s="8">
        <v>23</v>
      </c>
      <c r="AL47" s="9" t="s">
        <v>110</v>
      </c>
      <c r="AM47" s="4">
        <f aca="true" t="shared" si="80" ref="AM47:AS47">SUM(AM21+AM23)</f>
        <v>0</v>
      </c>
      <c r="AN47" s="4">
        <f t="shared" si="80"/>
        <v>0</v>
      </c>
      <c r="AO47" s="4">
        <f t="shared" si="80"/>
        <v>0</v>
      </c>
      <c r="AP47" s="4">
        <f t="shared" si="80"/>
        <v>0</v>
      </c>
      <c r="AQ47" s="4">
        <f t="shared" si="80"/>
        <v>0</v>
      </c>
      <c r="AR47" s="4">
        <f t="shared" si="80"/>
        <v>0</v>
      </c>
      <c r="AS47" s="4">
        <f t="shared" si="80"/>
        <v>0</v>
      </c>
      <c r="AT47" s="8">
        <v>23</v>
      </c>
      <c r="AU47" s="9" t="s">
        <v>110</v>
      </c>
      <c r="AV47" s="4">
        <f>SUM(AV21+AV23)</f>
        <v>0</v>
      </c>
      <c r="AW47" s="4">
        <f>SUM(AW21+AW23)</f>
        <v>0</v>
      </c>
      <c r="AX47" s="4">
        <f>SUM(AX21+AX23)</f>
        <v>0</v>
      </c>
      <c r="AY47" s="4">
        <f>SUM(AY21+AY23)</f>
        <v>0</v>
      </c>
      <c r="AZ47" s="31" t="s">
        <v>113</v>
      </c>
    </row>
    <row r="48" spans="1:11" s="27" customFormat="1" ht="14.25">
      <c r="A48" s="82" t="s">
        <v>188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</row>
    <row r="49" spans="2:11" s="27" customFormat="1" ht="14.25">
      <c r="B49" s="26"/>
      <c r="C49" s="26"/>
      <c r="D49" s="26"/>
      <c r="E49" s="26"/>
      <c r="F49" s="26"/>
      <c r="G49" s="26"/>
      <c r="H49" s="26"/>
      <c r="I49" s="26"/>
      <c r="J49" s="26"/>
      <c r="K49" s="26"/>
    </row>
    <row r="50" s="29" customFormat="1" ht="15.75">
      <c r="A50" s="27"/>
    </row>
    <row r="51" s="29" customFormat="1" ht="15.75">
      <c r="A51" s="28"/>
    </row>
    <row r="52" s="29" customFormat="1" ht="15.75">
      <c r="A52" s="28"/>
    </row>
    <row r="53" s="29" customFormat="1" ht="15.75">
      <c r="A53" s="28"/>
    </row>
  </sheetData>
  <sheetProtection/>
  <mergeCells count="12">
    <mergeCell ref="A26:I26"/>
    <mergeCell ref="J26:R26"/>
    <mergeCell ref="S26:AA26"/>
    <mergeCell ref="AB26:AJ26"/>
    <mergeCell ref="AK26:AS26"/>
    <mergeCell ref="AT26:AY26"/>
    <mergeCell ref="A3:I3"/>
    <mergeCell ref="J3:R3"/>
    <mergeCell ref="S3:AA3"/>
    <mergeCell ref="AB3:AJ3"/>
    <mergeCell ref="AK3:AS3"/>
    <mergeCell ref="AT3:AY3"/>
  </mergeCells>
  <printOptions/>
  <pageMargins left="0.26" right="0.26" top="0.45" bottom="0.42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G52"/>
  <sheetViews>
    <sheetView tabSelected="1" zoomScalePageLayoutView="0" workbookViewId="0" topLeftCell="A1">
      <selection activeCell="L1" sqref="L1"/>
    </sheetView>
  </sheetViews>
  <sheetFormatPr defaultColWidth="9.140625" defaultRowHeight="12.75"/>
  <cols>
    <col min="1" max="1" width="43.57421875" style="38" customWidth="1"/>
    <col min="2" max="2" width="16.57421875" style="39" customWidth="1"/>
    <col min="3" max="4" width="5.7109375" style="38" customWidth="1"/>
    <col min="5" max="5" width="10.8515625" style="38" customWidth="1"/>
    <col min="6" max="6" width="9.8515625" style="38" customWidth="1"/>
    <col min="7" max="9" width="8.8515625" style="38" customWidth="1"/>
    <col min="10" max="10" width="9.8515625" style="38" customWidth="1"/>
    <col min="11" max="12" width="8.8515625" style="38" customWidth="1"/>
    <col min="13" max="13" width="43.57421875" style="38" customWidth="1"/>
    <col min="14" max="14" width="16.57421875" style="38" customWidth="1"/>
    <col min="15" max="16" width="5.7109375" style="38" customWidth="1"/>
    <col min="17" max="24" width="8.8515625" style="38" customWidth="1"/>
    <col min="25" max="25" width="43.57421875" style="38" customWidth="1"/>
    <col min="26" max="26" width="16.57421875" style="38" customWidth="1"/>
    <col min="27" max="28" width="5.7109375" style="38" customWidth="1"/>
    <col min="29" max="35" width="9.57421875" style="38" customWidth="1"/>
    <col min="36" max="36" width="43.57421875" style="38" customWidth="1"/>
    <col min="37" max="37" width="16.57421875" style="38" customWidth="1"/>
    <col min="38" max="39" width="5.7109375" style="38" customWidth="1"/>
    <col min="40" max="40" width="8.8515625" style="38" customWidth="1"/>
    <col min="41" max="46" width="9.00390625" style="38" customWidth="1"/>
    <col min="47" max="47" width="9.140625" style="38" customWidth="1"/>
    <col min="48" max="48" width="43.57421875" style="38" customWidth="1"/>
    <col min="49" max="49" width="16.57421875" style="38" customWidth="1"/>
    <col min="50" max="51" width="5.7109375" style="38" customWidth="1"/>
    <col min="52" max="56" width="9.140625" style="38" customWidth="1"/>
    <col min="57" max="57" width="10.421875" style="38" bestFit="1" customWidth="1"/>
    <col min="58" max="58" width="9.140625" style="38" customWidth="1"/>
    <col min="59" max="59" width="10.140625" style="38" bestFit="1" customWidth="1"/>
    <col min="60" max="16384" width="9.140625" style="38" customWidth="1"/>
  </cols>
  <sheetData>
    <row r="1" ht="18" customHeight="1">
      <c r="L1" s="86" t="s">
        <v>192</v>
      </c>
    </row>
    <row r="2" spans="1:59" ht="18" customHeight="1">
      <c r="A2" s="32" t="s">
        <v>115</v>
      </c>
      <c r="L2" s="79" t="s">
        <v>111</v>
      </c>
      <c r="M2" s="118" t="s">
        <v>0</v>
      </c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34" t="s">
        <v>1</v>
      </c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18" t="s">
        <v>2</v>
      </c>
      <c r="AK2" s="118"/>
      <c r="AL2" s="118"/>
      <c r="AM2" s="118"/>
      <c r="AN2" s="118"/>
      <c r="AO2" s="118"/>
      <c r="AP2" s="118"/>
      <c r="AQ2" s="118"/>
      <c r="AR2" s="118"/>
      <c r="AS2" s="118"/>
      <c r="AT2" s="118"/>
      <c r="AU2" s="118"/>
      <c r="AV2" s="118" t="s">
        <v>3</v>
      </c>
      <c r="AW2" s="118"/>
      <c r="AX2" s="118"/>
      <c r="AY2" s="118"/>
      <c r="AZ2" s="118"/>
      <c r="BA2" s="118"/>
      <c r="BB2" s="118"/>
      <c r="BC2" s="118"/>
      <c r="BD2" s="118"/>
      <c r="BE2" s="118"/>
      <c r="BF2" s="118"/>
      <c r="BG2" s="118"/>
    </row>
    <row r="3" spans="1:57" s="40" customFormat="1" ht="12.75" customHeight="1">
      <c r="A3" s="109" t="s">
        <v>116</v>
      </c>
      <c r="B3" s="107" t="s">
        <v>117</v>
      </c>
      <c r="C3" s="110" t="s">
        <v>118</v>
      </c>
      <c r="D3" s="110"/>
      <c r="E3" s="107" t="s">
        <v>119</v>
      </c>
      <c r="F3" s="108" t="s">
        <v>120</v>
      </c>
      <c r="G3" s="108" t="s">
        <v>121</v>
      </c>
      <c r="H3" s="108" t="s">
        <v>122</v>
      </c>
      <c r="I3" s="108" t="s">
        <v>123</v>
      </c>
      <c r="J3" s="108" t="s">
        <v>124</v>
      </c>
      <c r="K3" s="108" t="s">
        <v>125</v>
      </c>
      <c r="L3" s="110" t="s">
        <v>126</v>
      </c>
      <c r="M3" s="109" t="s">
        <v>116</v>
      </c>
      <c r="N3" s="107" t="s">
        <v>117</v>
      </c>
      <c r="O3" s="110" t="s">
        <v>118</v>
      </c>
      <c r="P3" s="110"/>
      <c r="Q3" s="108" t="s">
        <v>156</v>
      </c>
      <c r="R3" s="108" t="s">
        <v>157</v>
      </c>
      <c r="S3" s="108" t="s">
        <v>158</v>
      </c>
      <c r="T3" s="108" t="s">
        <v>159</v>
      </c>
      <c r="U3" s="108" t="s">
        <v>160</v>
      </c>
      <c r="V3" s="108" t="s">
        <v>161</v>
      </c>
      <c r="W3" s="108" t="s">
        <v>162</v>
      </c>
      <c r="X3" s="110" t="s">
        <v>163</v>
      </c>
      <c r="Y3" s="109" t="s">
        <v>116</v>
      </c>
      <c r="Z3" s="107" t="s">
        <v>117</v>
      </c>
      <c r="AA3" s="110" t="s">
        <v>118</v>
      </c>
      <c r="AB3" s="110"/>
      <c r="AC3" s="108" t="s">
        <v>164</v>
      </c>
      <c r="AD3" s="108" t="s">
        <v>165</v>
      </c>
      <c r="AE3" s="108" t="s">
        <v>166</v>
      </c>
      <c r="AF3" s="108" t="s">
        <v>167</v>
      </c>
      <c r="AG3" s="108" t="s">
        <v>168</v>
      </c>
      <c r="AH3" s="108" t="s">
        <v>169</v>
      </c>
      <c r="AI3" s="123" t="s">
        <v>170</v>
      </c>
      <c r="AJ3" s="109" t="s">
        <v>116</v>
      </c>
      <c r="AK3" s="107" t="s">
        <v>117</v>
      </c>
      <c r="AL3" s="110" t="s">
        <v>118</v>
      </c>
      <c r="AM3" s="110"/>
      <c r="AN3" s="108" t="s">
        <v>171</v>
      </c>
      <c r="AO3" s="108" t="s">
        <v>172</v>
      </c>
      <c r="AP3" s="108" t="s">
        <v>173</v>
      </c>
      <c r="AQ3" s="108" t="s">
        <v>174</v>
      </c>
      <c r="AR3" s="108" t="s">
        <v>175</v>
      </c>
      <c r="AS3" s="108" t="s">
        <v>176</v>
      </c>
      <c r="AT3" s="108" t="s">
        <v>177</v>
      </c>
      <c r="AU3" s="110" t="s">
        <v>178</v>
      </c>
      <c r="AV3" s="109" t="s">
        <v>116</v>
      </c>
      <c r="AW3" s="107" t="s">
        <v>117</v>
      </c>
      <c r="AX3" s="110" t="s">
        <v>118</v>
      </c>
      <c r="AY3" s="110"/>
      <c r="AZ3" s="108" t="s">
        <v>179</v>
      </c>
      <c r="BA3" s="108" t="s">
        <v>180</v>
      </c>
      <c r="BB3" s="108" t="s">
        <v>181</v>
      </c>
      <c r="BC3" s="108" t="s">
        <v>182</v>
      </c>
      <c r="BD3" s="108" t="s">
        <v>183</v>
      </c>
      <c r="BE3" s="129" t="s">
        <v>184</v>
      </c>
    </row>
    <row r="4" spans="1:57" s="39" customFormat="1" ht="27.75" customHeight="1">
      <c r="A4" s="109"/>
      <c r="B4" s="107"/>
      <c r="C4" s="57" t="s">
        <v>127</v>
      </c>
      <c r="D4" s="57" t="s">
        <v>128</v>
      </c>
      <c r="E4" s="107"/>
      <c r="F4" s="108"/>
      <c r="G4" s="108"/>
      <c r="H4" s="108"/>
      <c r="I4" s="108"/>
      <c r="J4" s="108"/>
      <c r="K4" s="108"/>
      <c r="L4" s="110"/>
      <c r="M4" s="109"/>
      <c r="N4" s="107"/>
      <c r="O4" s="57" t="s">
        <v>127</v>
      </c>
      <c r="P4" s="57" t="s">
        <v>128</v>
      </c>
      <c r="Q4" s="108"/>
      <c r="R4" s="108"/>
      <c r="S4" s="108"/>
      <c r="T4" s="108"/>
      <c r="U4" s="108"/>
      <c r="V4" s="108"/>
      <c r="W4" s="108"/>
      <c r="X4" s="110"/>
      <c r="Y4" s="109"/>
      <c r="Z4" s="107"/>
      <c r="AA4" s="57" t="s">
        <v>127</v>
      </c>
      <c r="AB4" s="57" t="s">
        <v>128</v>
      </c>
      <c r="AC4" s="108"/>
      <c r="AD4" s="108"/>
      <c r="AE4" s="108"/>
      <c r="AF4" s="108"/>
      <c r="AG4" s="108"/>
      <c r="AH4" s="108"/>
      <c r="AI4" s="123"/>
      <c r="AJ4" s="109"/>
      <c r="AK4" s="107"/>
      <c r="AL4" s="57" t="s">
        <v>127</v>
      </c>
      <c r="AM4" s="57" t="s">
        <v>128</v>
      </c>
      <c r="AN4" s="108"/>
      <c r="AO4" s="108"/>
      <c r="AP4" s="108"/>
      <c r="AQ4" s="108"/>
      <c r="AR4" s="108"/>
      <c r="AS4" s="108"/>
      <c r="AT4" s="108"/>
      <c r="AU4" s="110"/>
      <c r="AV4" s="109"/>
      <c r="AW4" s="107"/>
      <c r="AX4" s="57" t="s">
        <v>127</v>
      </c>
      <c r="AY4" s="57" t="s">
        <v>128</v>
      </c>
      <c r="AZ4" s="108"/>
      <c r="BA4" s="108"/>
      <c r="BB4" s="108"/>
      <c r="BC4" s="108"/>
      <c r="BD4" s="108"/>
      <c r="BE4" s="129"/>
    </row>
    <row r="5" spans="1:57" s="37" customFormat="1" ht="15" customHeight="1">
      <c r="A5" s="111" t="s">
        <v>129</v>
      </c>
      <c r="B5" s="111"/>
      <c r="C5" s="111"/>
      <c r="D5" s="111"/>
      <c r="E5" s="104">
        <f aca="true" t="shared" si="0" ref="E5:L5">+E7+E8</f>
        <v>111510378</v>
      </c>
      <c r="F5" s="41">
        <f>SUM(F7,F8)</f>
        <v>4391860</v>
      </c>
      <c r="G5" s="104">
        <f>SUM(G7:G9)</f>
        <v>5152266</v>
      </c>
      <c r="H5" s="41">
        <f>SUM(H7,H8)</f>
        <v>2262991</v>
      </c>
      <c r="I5" s="104">
        <f t="shared" si="0"/>
        <v>1776300</v>
      </c>
      <c r="J5" s="104">
        <f t="shared" si="0"/>
        <v>1722900</v>
      </c>
      <c r="K5" s="104">
        <f t="shared" si="0"/>
        <v>1673000</v>
      </c>
      <c r="L5" s="104">
        <f t="shared" si="0"/>
        <v>1619700</v>
      </c>
      <c r="M5" s="111" t="s">
        <v>129</v>
      </c>
      <c r="N5" s="111"/>
      <c r="O5" s="111"/>
      <c r="P5" s="111"/>
      <c r="Q5" s="104">
        <f aca="true" t="shared" si="1" ref="Q5:X5">+Q7+Q8</f>
        <v>1567900</v>
      </c>
      <c r="R5" s="104">
        <f t="shared" si="1"/>
        <v>1516000</v>
      </c>
      <c r="S5" s="104">
        <f t="shared" si="1"/>
        <v>1465100</v>
      </c>
      <c r="T5" s="104">
        <f t="shared" si="1"/>
        <v>1411900</v>
      </c>
      <c r="U5" s="104">
        <f t="shared" si="1"/>
        <v>1359600</v>
      </c>
      <c r="V5" s="104">
        <f t="shared" si="1"/>
        <v>1307400</v>
      </c>
      <c r="W5" s="104">
        <f t="shared" si="1"/>
        <v>1255500</v>
      </c>
      <c r="X5" s="104">
        <f t="shared" si="1"/>
        <v>1202600</v>
      </c>
      <c r="Y5" s="111" t="s">
        <v>129</v>
      </c>
      <c r="Z5" s="111"/>
      <c r="AA5" s="111"/>
      <c r="AB5" s="111"/>
      <c r="AC5" s="104">
        <f aca="true" t="shared" si="2" ref="AC5:AI5">+AC7+AC8</f>
        <v>1150100</v>
      </c>
      <c r="AD5" s="104">
        <f t="shared" si="2"/>
        <v>1097600</v>
      </c>
      <c r="AE5" s="104">
        <f t="shared" si="2"/>
        <v>22000</v>
      </c>
      <c r="AF5" s="104">
        <f t="shared" si="2"/>
        <v>21000</v>
      </c>
      <c r="AG5" s="104">
        <f t="shared" si="2"/>
        <v>20000</v>
      </c>
      <c r="AH5" s="104">
        <f t="shared" si="2"/>
        <v>19100</v>
      </c>
      <c r="AI5" s="124">
        <f t="shared" si="2"/>
        <v>18200</v>
      </c>
      <c r="AJ5" s="111" t="s">
        <v>129</v>
      </c>
      <c r="AK5" s="111"/>
      <c r="AL5" s="111"/>
      <c r="AM5" s="111"/>
      <c r="AN5" s="104">
        <f aca="true" t="shared" si="3" ref="AN5:AU5">+AN7+AN8</f>
        <v>17300</v>
      </c>
      <c r="AO5" s="104">
        <f t="shared" si="3"/>
        <v>16500</v>
      </c>
      <c r="AP5" s="104">
        <f t="shared" si="3"/>
        <v>15800</v>
      </c>
      <c r="AQ5" s="104">
        <f t="shared" si="3"/>
        <v>13600</v>
      </c>
      <c r="AR5" s="104">
        <f t="shared" si="3"/>
        <v>13000</v>
      </c>
      <c r="AS5" s="104">
        <f t="shared" si="3"/>
        <v>12500</v>
      </c>
      <c r="AT5" s="104">
        <f t="shared" si="3"/>
        <v>12500</v>
      </c>
      <c r="AU5" s="104">
        <f t="shared" si="3"/>
        <v>12500</v>
      </c>
      <c r="AV5" s="111" t="s">
        <v>129</v>
      </c>
      <c r="AW5" s="111"/>
      <c r="AX5" s="111"/>
      <c r="AY5" s="111"/>
      <c r="AZ5" s="104">
        <f>+AZ7+AZ8</f>
        <v>12300</v>
      </c>
      <c r="BA5" s="104">
        <f>+BA7+BA8</f>
        <v>12200</v>
      </c>
      <c r="BB5" s="104">
        <f>+BB7+BB8</f>
        <v>10000</v>
      </c>
      <c r="BC5" s="104">
        <f>+BC7+BC8</f>
        <v>11900</v>
      </c>
      <c r="BD5" s="104">
        <f>+BD7+BD8</f>
        <v>11800</v>
      </c>
      <c r="BE5" s="63">
        <f>SUM(BE7,BE8)</f>
        <v>30794917</v>
      </c>
    </row>
    <row r="6" spans="1:57" s="37" customFormat="1" ht="15" customHeight="1">
      <c r="A6" s="111"/>
      <c r="B6" s="111"/>
      <c r="C6" s="111"/>
      <c r="D6" s="111"/>
      <c r="E6" s="104"/>
      <c r="F6" s="41">
        <f>SUM(F9)</f>
        <v>68400000</v>
      </c>
      <c r="G6" s="104"/>
      <c r="H6" s="41">
        <f>SUM(H9)</f>
        <v>3600000</v>
      </c>
      <c r="I6" s="104"/>
      <c r="J6" s="104"/>
      <c r="K6" s="104"/>
      <c r="L6" s="104"/>
      <c r="M6" s="111"/>
      <c r="N6" s="111"/>
      <c r="O6" s="111"/>
      <c r="P6" s="111"/>
      <c r="Q6" s="104"/>
      <c r="R6" s="104"/>
      <c r="S6" s="104"/>
      <c r="T6" s="104"/>
      <c r="U6" s="104"/>
      <c r="V6" s="104"/>
      <c r="W6" s="104"/>
      <c r="X6" s="104"/>
      <c r="Y6" s="111"/>
      <c r="Z6" s="111"/>
      <c r="AA6" s="111"/>
      <c r="AB6" s="111"/>
      <c r="AC6" s="104"/>
      <c r="AD6" s="104"/>
      <c r="AE6" s="104"/>
      <c r="AF6" s="104"/>
      <c r="AG6" s="104"/>
      <c r="AH6" s="104"/>
      <c r="AI6" s="124"/>
      <c r="AJ6" s="111"/>
      <c r="AK6" s="111"/>
      <c r="AL6" s="111"/>
      <c r="AM6" s="111"/>
      <c r="AN6" s="104"/>
      <c r="AO6" s="104"/>
      <c r="AP6" s="104"/>
      <c r="AQ6" s="104"/>
      <c r="AR6" s="104"/>
      <c r="AS6" s="104"/>
      <c r="AT6" s="104"/>
      <c r="AU6" s="104"/>
      <c r="AV6" s="111"/>
      <c r="AW6" s="111"/>
      <c r="AX6" s="111"/>
      <c r="AY6" s="111"/>
      <c r="AZ6" s="104"/>
      <c r="BA6" s="104"/>
      <c r="BB6" s="104"/>
      <c r="BC6" s="104"/>
      <c r="BD6" s="104"/>
      <c r="BE6" s="63">
        <f>SUM(BE9)</f>
        <v>72632000</v>
      </c>
    </row>
    <row r="7" spans="1:57" s="26" customFormat="1" ht="15" customHeight="1">
      <c r="A7" s="103" t="s">
        <v>130</v>
      </c>
      <c r="B7" s="103"/>
      <c r="C7" s="103"/>
      <c r="D7" s="103"/>
      <c r="E7" s="42">
        <f aca="true" t="shared" si="4" ref="E7:L7">+E12+E25+E48</f>
        <v>302788</v>
      </c>
      <c r="F7" s="42">
        <f t="shared" si="4"/>
        <v>134160</v>
      </c>
      <c r="G7" s="42">
        <f t="shared" si="4"/>
        <v>128866</v>
      </c>
      <c r="H7" s="42">
        <f t="shared" si="4"/>
        <v>37691</v>
      </c>
      <c r="I7" s="42">
        <f t="shared" si="4"/>
        <v>34800</v>
      </c>
      <c r="J7" s="42">
        <f t="shared" si="4"/>
        <v>32700</v>
      </c>
      <c r="K7" s="42">
        <f t="shared" si="4"/>
        <v>32500</v>
      </c>
      <c r="L7" s="42">
        <f t="shared" si="4"/>
        <v>32100</v>
      </c>
      <c r="M7" s="103" t="s">
        <v>130</v>
      </c>
      <c r="N7" s="103"/>
      <c r="O7" s="103"/>
      <c r="P7" s="103"/>
      <c r="Q7" s="42">
        <f aca="true" t="shared" si="5" ref="Q7:X7">+Q12+Q25+Q48</f>
        <v>31600</v>
      </c>
      <c r="R7" s="42">
        <f t="shared" si="5"/>
        <v>31000</v>
      </c>
      <c r="S7" s="42">
        <f t="shared" si="5"/>
        <v>30300</v>
      </c>
      <c r="T7" s="42">
        <f t="shared" si="5"/>
        <v>29500</v>
      </c>
      <c r="U7" s="42">
        <f t="shared" si="5"/>
        <v>28600</v>
      </c>
      <c r="V7" s="42">
        <f t="shared" si="5"/>
        <v>27600</v>
      </c>
      <c r="W7" s="42">
        <f t="shared" si="5"/>
        <v>26500</v>
      </c>
      <c r="X7" s="42">
        <f t="shared" si="5"/>
        <v>25400</v>
      </c>
      <c r="Y7" s="103" t="s">
        <v>130</v>
      </c>
      <c r="Z7" s="103"/>
      <c r="AA7" s="103"/>
      <c r="AB7" s="103"/>
      <c r="AC7" s="42">
        <f aca="true" t="shared" si="6" ref="AC7:AI7">+AC12+AC25+AC48</f>
        <v>24200</v>
      </c>
      <c r="AD7" s="42">
        <f t="shared" si="6"/>
        <v>23100</v>
      </c>
      <c r="AE7" s="42">
        <f t="shared" si="6"/>
        <v>22000</v>
      </c>
      <c r="AF7" s="42">
        <f t="shared" si="6"/>
        <v>21000</v>
      </c>
      <c r="AG7" s="42">
        <f t="shared" si="6"/>
        <v>20000</v>
      </c>
      <c r="AH7" s="42">
        <f t="shared" si="6"/>
        <v>19100</v>
      </c>
      <c r="AI7" s="64">
        <f t="shared" si="6"/>
        <v>18200</v>
      </c>
      <c r="AJ7" s="103" t="s">
        <v>130</v>
      </c>
      <c r="AK7" s="103"/>
      <c r="AL7" s="103"/>
      <c r="AM7" s="103"/>
      <c r="AN7" s="42">
        <f aca="true" t="shared" si="7" ref="AN7:AU7">+AN12+AN25+AN48</f>
        <v>17300</v>
      </c>
      <c r="AO7" s="42">
        <f t="shared" si="7"/>
        <v>16500</v>
      </c>
      <c r="AP7" s="42">
        <f t="shared" si="7"/>
        <v>15800</v>
      </c>
      <c r="AQ7" s="42">
        <f t="shared" si="7"/>
        <v>13600</v>
      </c>
      <c r="AR7" s="42">
        <f t="shared" si="7"/>
        <v>13000</v>
      </c>
      <c r="AS7" s="42">
        <f t="shared" si="7"/>
        <v>12500</v>
      </c>
      <c r="AT7" s="42">
        <f t="shared" si="7"/>
        <v>12500</v>
      </c>
      <c r="AU7" s="42">
        <f t="shared" si="7"/>
        <v>12500</v>
      </c>
      <c r="AV7" s="103" t="s">
        <v>130</v>
      </c>
      <c r="AW7" s="103"/>
      <c r="AX7" s="103"/>
      <c r="AY7" s="103"/>
      <c r="AZ7" s="42">
        <f>+AZ12+AZ25+AZ48</f>
        <v>12300</v>
      </c>
      <c r="BA7" s="42">
        <f>+BA12+BA25+BA48</f>
        <v>12200</v>
      </c>
      <c r="BB7" s="42">
        <f>+BB12+BB25+BB48</f>
        <v>10000</v>
      </c>
      <c r="BC7" s="42">
        <f>+BC12+BC25+BC48</f>
        <v>11900</v>
      </c>
      <c r="BD7" s="42">
        <f>+BD12+BD25+BD48</f>
        <v>11800</v>
      </c>
      <c r="BE7" s="71">
        <f>SUM(BE12,BE25,BE48)</f>
        <v>204817</v>
      </c>
    </row>
    <row r="8" spans="1:57" s="26" customFormat="1" ht="15" customHeight="1">
      <c r="A8" s="103" t="s">
        <v>131</v>
      </c>
      <c r="B8" s="103"/>
      <c r="C8" s="103"/>
      <c r="D8" s="103"/>
      <c r="E8" s="106">
        <f>+E13+E38</f>
        <v>111207590</v>
      </c>
      <c r="F8" s="42">
        <f>SUM(F13,F38)</f>
        <v>4257700</v>
      </c>
      <c r="G8" s="42">
        <f>SUM(G13,G38)</f>
        <v>4391400</v>
      </c>
      <c r="H8" s="42">
        <f>SUM(H13,H38)</f>
        <v>2225300</v>
      </c>
      <c r="I8" s="106">
        <f>+I13+I38</f>
        <v>1741500</v>
      </c>
      <c r="J8" s="106">
        <f>+J13+J38</f>
        <v>1690200</v>
      </c>
      <c r="K8" s="106">
        <f>+K13+K38</f>
        <v>1640500</v>
      </c>
      <c r="L8" s="106">
        <f>+L13+L38</f>
        <v>1587600</v>
      </c>
      <c r="M8" s="103" t="s">
        <v>131</v>
      </c>
      <c r="N8" s="103"/>
      <c r="O8" s="103"/>
      <c r="P8" s="103"/>
      <c r="Q8" s="106">
        <f aca="true" t="shared" si="8" ref="Q8:X8">+Q13+Q38</f>
        <v>1536300</v>
      </c>
      <c r="R8" s="106">
        <f t="shared" si="8"/>
        <v>1485000</v>
      </c>
      <c r="S8" s="106">
        <f t="shared" si="8"/>
        <v>1434800</v>
      </c>
      <c r="T8" s="106">
        <f t="shared" si="8"/>
        <v>1382400</v>
      </c>
      <c r="U8" s="106">
        <f t="shared" si="8"/>
        <v>1331000</v>
      </c>
      <c r="V8" s="106">
        <f t="shared" si="8"/>
        <v>1279800</v>
      </c>
      <c r="W8" s="106">
        <f t="shared" si="8"/>
        <v>1229000</v>
      </c>
      <c r="X8" s="106">
        <f t="shared" si="8"/>
        <v>1177200</v>
      </c>
      <c r="Y8" s="103" t="s">
        <v>131</v>
      </c>
      <c r="Z8" s="103"/>
      <c r="AA8" s="103"/>
      <c r="AB8" s="103"/>
      <c r="AC8" s="106">
        <f aca="true" t="shared" si="9" ref="AC8:AI8">+AC13+AC38</f>
        <v>1125900</v>
      </c>
      <c r="AD8" s="106">
        <f t="shared" si="9"/>
        <v>1074500</v>
      </c>
      <c r="AE8" s="106">
        <f t="shared" si="9"/>
        <v>0</v>
      </c>
      <c r="AF8" s="106">
        <f t="shared" si="9"/>
        <v>0</v>
      </c>
      <c r="AG8" s="106">
        <f t="shared" si="9"/>
        <v>0</v>
      </c>
      <c r="AH8" s="106">
        <f t="shared" si="9"/>
        <v>0</v>
      </c>
      <c r="AI8" s="125">
        <f t="shared" si="9"/>
        <v>0</v>
      </c>
      <c r="AJ8" s="103" t="s">
        <v>131</v>
      </c>
      <c r="AK8" s="103"/>
      <c r="AL8" s="103"/>
      <c r="AM8" s="103"/>
      <c r="AN8" s="106">
        <f aca="true" t="shared" si="10" ref="AN8:AU8">+AN13+AN38</f>
        <v>0</v>
      </c>
      <c r="AO8" s="106">
        <f t="shared" si="10"/>
        <v>0</v>
      </c>
      <c r="AP8" s="106">
        <f t="shared" si="10"/>
        <v>0</v>
      </c>
      <c r="AQ8" s="106">
        <f t="shared" si="10"/>
        <v>0</v>
      </c>
      <c r="AR8" s="106">
        <f t="shared" si="10"/>
        <v>0</v>
      </c>
      <c r="AS8" s="106">
        <f t="shared" si="10"/>
        <v>0</v>
      </c>
      <c r="AT8" s="106">
        <f t="shared" si="10"/>
        <v>0</v>
      </c>
      <c r="AU8" s="106">
        <f t="shared" si="10"/>
        <v>0</v>
      </c>
      <c r="AV8" s="103" t="s">
        <v>131</v>
      </c>
      <c r="AW8" s="103"/>
      <c r="AX8" s="103"/>
      <c r="AY8" s="103"/>
      <c r="AZ8" s="106">
        <f>+AZ13+AZ38</f>
        <v>0</v>
      </c>
      <c r="BA8" s="106">
        <f>+BA13+BA38</f>
        <v>0</v>
      </c>
      <c r="BB8" s="106">
        <f>+BB13+BB38</f>
        <v>0</v>
      </c>
      <c r="BC8" s="106">
        <f>+BC13+BC38</f>
        <v>0</v>
      </c>
      <c r="BD8" s="106">
        <f>+BD13+BD38</f>
        <v>0</v>
      </c>
      <c r="BE8" s="71">
        <f>SUM(BE13,BE38)</f>
        <v>30590100</v>
      </c>
    </row>
    <row r="9" spans="1:57" s="26" customFormat="1" ht="15" customHeight="1">
      <c r="A9" s="103"/>
      <c r="B9" s="103"/>
      <c r="C9" s="103"/>
      <c r="D9" s="103"/>
      <c r="E9" s="106"/>
      <c r="F9" s="42">
        <f>SUM(F11,F39)</f>
        <v>68400000</v>
      </c>
      <c r="G9" s="42">
        <f>SUM(G39)</f>
        <v>632000</v>
      </c>
      <c r="H9" s="43">
        <f>SUM(H11)</f>
        <v>3600000</v>
      </c>
      <c r="I9" s="106"/>
      <c r="J9" s="106"/>
      <c r="K9" s="106"/>
      <c r="L9" s="106"/>
      <c r="M9" s="103"/>
      <c r="N9" s="103"/>
      <c r="O9" s="103"/>
      <c r="P9" s="103"/>
      <c r="Q9" s="106"/>
      <c r="R9" s="106"/>
      <c r="S9" s="106"/>
      <c r="T9" s="106"/>
      <c r="U9" s="106"/>
      <c r="V9" s="106"/>
      <c r="W9" s="106"/>
      <c r="X9" s="106"/>
      <c r="Y9" s="103"/>
      <c r="Z9" s="103"/>
      <c r="AA9" s="103"/>
      <c r="AB9" s="103"/>
      <c r="AC9" s="106"/>
      <c r="AD9" s="106"/>
      <c r="AE9" s="106"/>
      <c r="AF9" s="106"/>
      <c r="AG9" s="106"/>
      <c r="AH9" s="106"/>
      <c r="AI9" s="125"/>
      <c r="AJ9" s="103"/>
      <c r="AK9" s="103"/>
      <c r="AL9" s="103"/>
      <c r="AM9" s="103"/>
      <c r="AN9" s="106"/>
      <c r="AO9" s="106"/>
      <c r="AP9" s="106"/>
      <c r="AQ9" s="106"/>
      <c r="AR9" s="106"/>
      <c r="AS9" s="106"/>
      <c r="AT9" s="106"/>
      <c r="AU9" s="106"/>
      <c r="AV9" s="103"/>
      <c r="AW9" s="103"/>
      <c r="AX9" s="103"/>
      <c r="AY9" s="103"/>
      <c r="AZ9" s="106"/>
      <c r="BA9" s="106"/>
      <c r="BB9" s="106"/>
      <c r="BC9" s="106"/>
      <c r="BD9" s="106"/>
      <c r="BE9" s="71">
        <f>SUM(BE14,BE39)</f>
        <v>72632000</v>
      </c>
    </row>
    <row r="10" spans="1:57" s="45" customFormat="1" ht="15" customHeight="1">
      <c r="A10" s="112" t="s">
        <v>132</v>
      </c>
      <c r="B10" s="112"/>
      <c r="C10" s="112"/>
      <c r="D10" s="112"/>
      <c r="E10" s="113">
        <f>SUM(E12:E14)</f>
        <v>81388011</v>
      </c>
      <c r="F10" s="44">
        <f>SUM(F12,F13)</f>
        <v>1127694</v>
      </c>
      <c r="G10" s="113">
        <f>SUM(G12:G14)</f>
        <v>722000</v>
      </c>
      <c r="H10" s="44">
        <f>SUM(H12,H13)</f>
        <v>500000</v>
      </c>
      <c r="I10" s="113">
        <f>+I12+I13</f>
        <v>0</v>
      </c>
      <c r="J10" s="113">
        <f>+J12+J13</f>
        <v>0</v>
      </c>
      <c r="K10" s="113">
        <f>+K12+K13</f>
        <v>0</v>
      </c>
      <c r="L10" s="113">
        <f>+L12+L13</f>
        <v>0</v>
      </c>
      <c r="M10" s="112" t="s">
        <v>132</v>
      </c>
      <c r="N10" s="112"/>
      <c r="O10" s="112"/>
      <c r="P10" s="112"/>
      <c r="Q10" s="113">
        <f aca="true" t="shared" si="11" ref="Q10:X10">+Q12+Q13</f>
        <v>0</v>
      </c>
      <c r="R10" s="113">
        <f t="shared" si="11"/>
        <v>0</v>
      </c>
      <c r="S10" s="113">
        <f t="shared" si="11"/>
        <v>0</v>
      </c>
      <c r="T10" s="113">
        <f t="shared" si="11"/>
        <v>0</v>
      </c>
      <c r="U10" s="113">
        <f t="shared" si="11"/>
        <v>0</v>
      </c>
      <c r="V10" s="113">
        <f t="shared" si="11"/>
        <v>0</v>
      </c>
      <c r="W10" s="113">
        <f t="shared" si="11"/>
        <v>0</v>
      </c>
      <c r="X10" s="113">
        <f t="shared" si="11"/>
        <v>0</v>
      </c>
      <c r="Y10" s="112" t="s">
        <v>132</v>
      </c>
      <c r="Z10" s="112"/>
      <c r="AA10" s="112"/>
      <c r="AB10" s="112"/>
      <c r="AC10" s="113">
        <f aca="true" t="shared" si="12" ref="AC10:AI10">+AC12+AC13</f>
        <v>0</v>
      </c>
      <c r="AD10" s="113">
        <f t="shared" si="12"/>
        <v>0</v>
      </c>
      <c r="AE10" s="113">
        <f t="shared" si="12"/>
        <v>0</v>
      </c>
      <c r="AF10" s="113">
        <f t="shared" si="12"/>
        <v>0</v>
      </c>
      <c r="AG10" s="113">
        <f t="shared" si="12"/>
        <v>0</v>
      </c>
      <c r="AH10" s="113">
        <f t="shared" si="12"/>
        <v>0</v>
      </c>
      <c r="AI10" s="126">
        <f t="shared" si="12"/>
        <v>0</v>
      </c>
      <c r="AJ10" s="112" t="s">
        <v>132</v>
      </c>
      <c r="AK10" s="112"/>
      <c r="AL10" s="112"/>
      <c r="AM10" s="112"/>
      <c r="AN10" s="113">
        <f aca="true" t="shared" si="13" ref="AN10:AU10">+AN12+AN13</f>
        <v>0</v>
      </c>
      <c r="AO10" s="113">
        <f t="shared" si="13"/>
        <v>0</v>
      </c>
      <c r="AP10" s="113">
        <f t="shared" si="13"/>
        <v>0</v>
      </c>
      <c r="AQ10" s="113">
        <f t="shared" si="13"/>
        <v>0</v>
      </c>
      <c r="AR10" s="113">
        <f t="shared" si="13"/>
        <v>0</v>
      </c>
      <c r="AS10" s="113">
        <f t="shared" si="13"/>
        <v>0</v>
      </c>
      <c r="AT10" s="113">
        <f t="shared" si="13"/>
        <v>0</v>
      </c>
      <c r="AU10" s="113">
        <f t="shared" si="13"/>
        <v>0</v>
      </c>
      <c r="AV10" s="112" t="s">
        <v>132</v>
      </c>
      <c r="AW10" s="112"/>
      <c r="AX10" s="112"/>
      <c r="AY10" s="112"/>
      <c r="AZ10" s="113">
        <f>+AZ12+AZ13</f>
        <v>0</v>
      </c>
      <c r="BA10" s="113">
        <f>+BA12+BA13</f>
        <v>0</v>
      </c>
      <c r="BB10" s="113">
        <f>+BB12+BB13</f>
        <v>0</v>
      </c>
      <c r="BC10" s="113">
        <f>+BC12+BC13</f>
        <v>0</v>
      </c>
      <c r="BD10" s="113">
        <f>+BD12+BD13</f>
        <v>0</v>
      </c>
      <c r="BE10" s="63">
        <f>SUM(BE12,BE13)</f>
        <v>2349694</v>
      </c>
    </row>
    <row r="11" spans="1:57" s="45" customFormat="1" ht="15" customHeight="1">
      <c r="A11" s="112"/>
      <c r="B11" s="112"/>
      <c r="C11" s="112"/>
      <c r="D11" s="112"/>
      <c r="E11" s="113"/>
      <c r="F11" s="44">
        <f>SUM(F14)</f>
        <v>68400000</v>
      </c>
      <c r="G11" s="113"/>
      <c r="H11" s="44">
        <f>SUM(H14)</f>
        <v>3600000</v>
      </c>
      <c r="I11" s="113"/>
      <c r="J11" s="113"/>
      <c r="K11" s="113"/>
      <c r="L11" s="113"/>
      <c r="M11" s="112"/>
      <c r="N11" s="112"/>
      <c r="O11" s="112"/>
      <c r="P11" s="112"/>
      <c r="Q11" s="113"/>
      <c r="R11" s="113"/>
      <c r="S11" s="113"/>
      <c r="T11" s="113"/>
      <c r="U11" s="113"/>
      <c r="V11" s="113"/>
      <c r="W11" s="113"/>
      <c r="X11" s="113"/>
      <c r="Y11" s="112"/>
      <c r="Z11" s="112"/>
      <c r="AA11" s="112"/>
      <c r="AB11" s="112"/>
      <c r="AC11" s="113"/>
      <c r="AD11" s="113"/>
      <c r="AE11" s="113"/>
      <c r="AF11" s="113"/>
      <c r="AG11" s="113"/>
      <c r="AH11" s="113"/>
      <c r="AI11" s="126"/>
      <c r="AJ11" s="112"/>
      <c r="AK11" s="112"/>
      <c r="AL11" s="112"/>
      <c r="AM11" s="112"/>
      <c r="AN11" s="113"/>
      <c r="AO11" s="113"/>
      <c r="AP11" s="113"/>
      <c r="AQ11" s="113"/>
      <c r="AR11" s="113"/>
      <c r="AS11" s="113"/>
      <c r="AT11" s="113"/>
      <c r="AU11" s="113"/>
      <c r="AV11" s="112"/>
      <c r="AW11" s="112"/>
      <c r="AX11" s="112"/>
      <c r="AY11" s="112"/>
      <c r="AZ11" s="113"/>
      <c r="BA11" s="113"/>
      <c r="BB11" s="113"/>
      <c r="BC11" s="113"/>
      <c r="BD11" s="113"/>
      <c r="BE11" s="63">
        <f>SUM(BE14)</f>
        <v>72000000</v>
      </c>
    </row>
    <row r="12" spans="1:57" s="26" customFormat="1" ht="15" customHeight="1">
      <c r="A12" s="103" t="s">
        <v>130</v>
      </c>
      <c r="B12" s="103"/>
      <c r="C12" s="103"/>
      <c r="D12" s="103"/>
      <c r="E12" s="42">
        <f aca="true" t="shared" si="14" ref="E12:L12">+E17</f>
        <v>77000</v>
      </c>
      <c r="F12" s="42">
        <f t="shared" si="14"/>
        <v>27694</v>
      </c>
      <c r="G12" s="42">
        <f t="shared" si="14"/>
        <v>22000</v>
      </c>
      <c r="H12" s="42">
        <f t="shared" si="14"/>
        <v>0</v>
      </c>
      <c r="I12" s="42">
        <f t="shared" si="14"/>
        <v>0</v>
      </c>
      <c r="J12" s="42">
        <f t="shared" si="14"/>
        <v>0</v>
      </c>
      <c r="K12" s="42">
        <f t="shared" si="14"/>
        <v>0</v>
      </c>
      <c r="L12" s="42">
        <f t="shared" si="14"/>
        <v>0</v>
      </c>
      <c r="M12" s="103" t="s">
        <v>130</v>
      </c>
      <c r="N12" s="103"/>
      <c r="O12" s="103"/>
      <c r="P12" s="103"/>
      <c r="Q12" s="42">
        <f aca="true" t="shared" si="15" ref="Q12:X12">+Q17</f>
        <v>0</v>
      </c>
      <c r="R12" s="42">
        <f t="shared" si="15"/>
        <v>0</v>
      </c>
      <c r="S12" s="42">
        <f t="shared" si="15"/>
        <v>0</v>
      </c>
      <c r="T12" s="42">
        <f t="shared" si="15"/>
        <v>0</v>
      </c>
      <c r="U12" s="42">
        <f t="shared" si="15"/>
        <v>0</v>
      </c>
      <c r="V12" s="42">
        <f t="shared" si="15"/>
        <v>0</v>
      </c>
      <c r="W12" s="42">
        <f t="shared" si="15"/>
        <v>0</v>
      </c>
      <c r="X12" s="42">
        <f t="shared" si="15"/>
        <v>0</v>
      </c>
      <c r="Y12" s="103" t="s">
        <v>130</v>
      </c>
      <c r="Z12" s="103"/>
      <c r="AA12" s="103"/>
      <c r="AB12" s="103"/>
      <c r="AC12" s="42">
        <f aca="true" t="shared" si="16" ref="AC12:AI12">+AC17</f>
        <v>0</v>
      </c>
      <c r="AD12" s="42">
        <f t="shared" si="16"/>
        <v>0</v>
      </c>
      <c r="AE12" s="42">
        <f t="shared" si="16"/>
        <v>0</v>
      </c>
      <c r="AF12" s="42">
        <f t="shared" si="16"/>
        <v>0</v>
      </c>
      <c r="AG12" s="42">
        <f t="shared" si="16"/>
        <v>0</v>
      </c>
      <c r="AH12" s="42">
        <f t="shared" si="16"/>
        <v>0</v>
      </c>
      <c r="AI12" s="64">
        <f t="shared" si="16"/>
        <v>0</v>
      </c>
      <c r="AJ12" s="103" t="s">
        <v>130</v>
      </c>
      <c r="AK12" s="103"/>
      <c r="AL12" s="103"/>
      <c r="AM12" s="103"/>
      <c r="AN12" s="42">
        <f aca="true" t="shared" si="17" ref="AN12:AU12">+AN17</f>
        <v>0</v>
      </c>
      <c r="AO12" s="42">
        <f t="shared" si="17"/>
        <v>0</v>
      </c>
      <c r="AP12" s="42">
        <f t="shared" si="17"/>
        <v>0</v>
      </c>
      <c r="AQ12" s="42">
        <f t="shared" si="17"/>
        <v>0</v>
      </c>
      <c r="AR12" s="42">
        <f t="shared" si="17"/>
        <v>0</v>
      </c>
      <c r="AS12" s="42">
        <f t="shared" si="17"/>
        <v>0</v>
      </c>
      <c r="AT12" s="42">
        <f t="shared" si="17"/>
        <v>0</v>
      </c>
      <c r="AU12" s="42">
        <f t="shared" si="17"/>
        <v>0</v>
      </c>
      <c r="AV12" s="103" t="s">
        <v>130</v>
      </c>
      <c r="AW12" s="103"/>
      <c r="AX12" s="103"/>
      <c r="AY12" s="103"/>
      <c r="AZ12" s="42">
        <f>+AZ17</f>
        <v>0</v>
      </c>
      <c r="BA12" s="42">
        <f>+BA17</f>
        <v>0</v>
      </c>
      <c r="BB12" s="42">
        <f>+BB17</f>
        <v>0</v>
      </c>
      <c r="BC12" s="42">
        <f>+BC17</f>
        <v>0</v>
      </c>
      <c r="BD12" s="42">
        <f>+BD17</f>
        <v>0</v>
      </c>
      <c r="BE12" s="71">
        <f>SUM(BE17)</f>
        <v>49694</v>
      </c>
    </row>
    <row r="13" spans="1:57" s="26" customFormat="1" ht="15" customHeight="1">
      <c r="A13" s="103" t="s">
        <v>131</v>
      </c>
      <c r="B13" s="103"/>
      <c r="C13" s="103"/>
      <c r="D13" s="103"/>
      <c r="E13" s="106">
        <f>+E19</f>
        <v>81311011</v>
      </c>
      <c r="F13" s="42">
        <f>SUM(F19)</f>
        <v>1100000</v>
      </c>
      <c r="G13" s="106">
        <f>SUM(G19)</f>
        <v>700000</v>
      </c>
      <c r="H13" s="42">
        <f>SUM(H19)</f>
        <v>500000</v>
      </c>
      <c r="I13" s="106">
        <f>+I19</f>
        <v>0</v>
      </c>
      <c r="J13" s="106">
        <f>+J19</f>
        <v>0</v>
      </c>
      <c r="K13" s="106">
        <f>+K19</f>
        <v>0</v>
      </c>
      <c r="L13" s="106">
        <f>+L19</f>
        <v>0</v>
      </c>
      <c r="M13" s="103" t="s">
        <v>131</v>
      </c>
      <c r="N13" s="103"/>
      <c r="O13" s="103"/>
      <c r="P13" s="103"/>
      <c r="Q13" s="106">
        <f aca="true" t="shared" si="18" ref="Q13:X13">+Q19</f>
        <v>0</v>
      </c>
      <c r="R13" s="106">
        <f t="shared" si="18"/>
        <v>0</v>
      </c>
      <c r="S13" s="106">
        <f t="shared" si="18"/>
        <v>0</v>
      </c>
      <c r="T13" s="106">
        <f t="shared" si="18"/>
        <v>0</v>
      </c>
      <c r="U13" s="106">
        <f t="shared" si="18"/>
        <v>0</v>
      </c>
      <c r="V13" s="106">
        <f t="shared" si="18"/>
        <v>0</v>
      </c>
      <c r="W13" s="106">
        <f t="shared" si="18"/>
        <v>0</v>
      </c>
      <c r="X13" s="106">
        <f t="shared" si="18"/>
        <v>0</v>
      </c>
      <c r="Y13" s="103" t="s">
        <v>131</v>
      </c>
      <c r="Z13" s="103"/>
      <c r="AA13" s="103"/>
      <c r="AB13" s="103"/>
      <c r="AC13" s="106">
        <f aca="true" t="shared" si="19" ref="AC13:AI13">+AC19</f>
        <v>0</v>
      </c>
      <c r="AD13" s="106">
        <f t="shared" si="19"/>
        <v>0</v>
      </c>
      <c r="AE13" s="106">
        <f t="shared" si="19"/>
        <v>0</v>
      </c>
      <c r="AF13" s="106">
        <f t="shared" si="19"/>
        <v>0</v>
      </c>
      <c r="AG13" s="106">
        <f t="shared" si="19"/>
        <v>0</v>
      </c>
      <c r="AH13" s="106">
        <f t="shared" si="19"/>
        <v>0</v>
      </c>
      <c r="AI13" s="125">
        <f t="shared" si="19"/>
        <v>0</v>
      </c>
      <c r="AJ13" s="103" t="s">
        <v>131</v>
      </c>
      <c r="AK13" s="103"/>
      <c r="AL13" s="103"/>
      <c r="AM13" s="103"/>
      <c r="AN13" s="106">
        <f aca="true" t="shared" si="20" ref="AN13:AU13">+AN19</f>
        <v>0</v>
      </c>
      <c r="AO13" s="106">
        <f t="shared" si="20"/>
        <v>0</v>
      </c>
      <c r="AP13" s="106">
        <f t="shared" si="20"/>
        <v>0</v>
      </c>
      <c r="AQ13" s="106">
        <f t="shared" si="20"/>
        <v>0</v>
      </c>
      <c r="AR13" s="106">
        <f t="shared" si="20"/>
        <v>0</v>
      </c>
      <c r="AS13" s="106">
        <f t="shared" si="20"/>
        <v>0</v>
      </c>
      <c r="AT13" s="106">
        <f t="shared" si="20"/>
        <v>0</v>
      </c>
      <c r="AU13" s="106">
        <f t="shared" si="20"/>
        <v>0</v>
      </c>
      <c r="AV13" s="103" t="s">
        <v>131</v>
      </c>
      <c r="AW13" s="103"/>
      <c r="AX13" s="103"/>
      <c r="AY13" s="103"/>
      <c r="AZ13" s="106">
        <f>+AZ19</f>
        <v>0</v>
      </c>
      <c r="BA13" s="106">
        <f>+BA19</f>
        <v>0</v>
      </c>
      <c r="BB13" s="106">
        <f>+BB19</f>
        <v>0</v>
      </c>
      <c r="BC13" s="106">
        <f>+BC19</f>
        <v>0</v>
      </c>
      <c r="BD13" s="106">
        <f>+BD19</f>
        <v>0</v>
      </c>
      <c r="BE13" s="71">
        <f>SUM(BE19)</f>
        <v>2300000</v>
      </c>
    </row>
    <row r="14" spans="1:57" s="26" customFormat="1" ht="15" customHeight="1">
      <c r="A14" s="103"/>
      <c r="B14" s="103"/>
      <c r="C14" s="103"/>
      <c r="D14" s="103"/>
      <c r="E14" s="106"/>
      <c r="F14" s="42">
        <f>SUM(F20)</f>
        <v>68400000</v>
      </c>
      <c r="G14" s="106"/>
      <c r="H14" s="42">
        <f>SUM(H20)</f>
        <v>3600000</v>
      </c>
      <c r="I14" s="106"/>
      <c r="J14" s="106"/>
      <c r="K14" s="106"/>
      <c r="L14" s="106"/>
      <c r="M14" s="103"/>
      <c r="N14" s="103"/>
      <c r="O14" s="103"/>
      <c r="P14" s="103"/>
      <c r="Q14" s="106"/>
      <c r="R14" s="106"/>
      <c r="S14" s="106"/>
      <c r="T14" s="106"/>
      <c r="U14" s="106"/>
      <c r="V14" s="106"/>
      <c r="W14" s="106"/>
      <c r="X14" s="106"/>
      <c r="Y14" s="103"/>
      <c r="Z14" s="103"/>
      <c r="AA14" s="103"/>
      <c r="AB14" s="103"/>
      <c r="AC14" s="106"/>
      <c r="AD14" s="106"/>
      <c r="AE14" s="106"/>
      <c r="AF14" s="106"/>
      <c r="AG14" s="106"/>
      <c r="AH14" s="106"/>
      <c r="AI14" s="125"/>
      <c r="AJ14" s="103"/>
      <c r="AK14" s="103"/>
      <c r="AL14" s="103"/>
      <c r="AM14" s="103"/>
      <c r="AN14" s="106"/>
      <c r="AO14" s="106"/>
      <c r="AP14" s="106"/>
      <c r="AQ14" s="106"/>
      <c r="AR14" s="106"/>
      <c r="AS14" s="106"/>
      <c r="AT14" s="106"/>
      <c r="AU14" s="106"/>
      <c r="AV14" s="103"/>
      <c r="AW14" s="103"/>
      <c r="AX14" s="103"/>
      <c r="AY14" s="103"/>
      <c r="AZ14" s="106"/>
      <c r="BA14" s="106"/>
      <c r="BB14" s="106"/>
      <c r="BC14" s="106"/>
      <c r="BD14" s="106"/>
      <c r="BE14" s="71">
        <f>SUM(BE16)</f>
        <v>72000000</v>
      </c>
    </row>
    <row r="15" spans="1:57" s="45" customFormat="1" ht="18" customHeight="1">
      <c r="A15" s="105" t="s">
        <v>133</v>
      </c>
      <c r="B15" s="105"/>
      <c r="C15" s="105"/>
      <c r="D15" s="105"/>
      <c r="E15" s="113">
        <f aca="true" t="shared" si="21" ref="E15:L15">+E17+E19</f>
        <v>81388011</v>
      </c>
      <c r="F15" s="44">
        <f>SUM(F17,F19)</f>
        <v>1127694</v>
      </c>
      <c r="G15" s="113">
        <f t="shared" si="21"/>
        <v>722000</v>
      </c>
      <c r="H15" s="44">
        <f>SUM(H17,H19)</f>
        <v>500000</v>
      </c>
      <c r="I15" s="113">
        <f t="shared" si="21"/>
        <v>0</v>
      </c>
      <c r="J15" s="113">
        <f t="shared" si="21"/>
        <v>0</v>
      </c>
      <c r="K15" s="113">
        <f t="shared" si="21"/>
        <v>0</v>
      </c>
      <c r="L15" s="113">
        <f t="shared" si="21"/>
        <v>0</v>
      </c>
      <c r="M15" s="105" t="s">
        <v>133</v>
      </c>
      <c r="N15" s="105"/>
      <c r="O15" s="105"/>
      <c r="P15" s="105"/>
      <c r="Q15" s="113">
        <f aca="true" t="shared" si="22" ref="Q15:X15">+Q17+Q19</f>
        <v>0</v>
      </c>
      <c r="R15" s="113">
        <f t="shared" si="22"/>
        <v>0</v>
      </c>
      <c r="S15" s="113">
        <f t="shared" si="22"/>
        <v>0</v>
      </c>
      <c r="T15" s="113">
        <f t="shared" si="22"/>
        <v>0</v>
      </c>
      <c r="U15" s="113">
        <f t="shared" si="22"/>
        <v>0</v>
      </c>
      <c r="V15" s="113">
        <f t="shared" si="22"/>
        <v>0</v>
      </c>
      <c r="W15" s="113">
        <f t="shared" si="22"/>
        <v>0</v>
      </c>
      <c r="X15" s="113">
        <f t="shared" si="22"/>
        <v>0</v>
      </c>
      <c r="Y15" s="105" t="s">
        <v>133</v>
      </c>
      <c r="Z15" s="105"/>
      <c r="AA15" s="105"/>
      <c r="AB15" s="105"/>
      <c r="AC15" s="113">
        <f aca="true" t="shared" si="23" ref="AC15:AI15">+AC17+AC19</f>
        <v>0</v>
      </c>
      <c r="AD15" s="113">
        <f t="shared" si="23"/>
        <v>0</v>
      </c>
      <c r="AE15" s="113">
        <f t="shared" si="23"/>
        <v>0</v>
      </c>
      <c r="AF15" s="113">
        <f t="shared" si="23"/>
        <v>0</v>
      </c>
      <c r="AG15" s="113">
        <f t="shared" si="23"/>
        <v>0</v>
      </c>
      <c r="AH15" s="113">
        <f t="shared" si="23"/>
        <v>0</v>
      </c>
      <c r="AI15" s="126">
        <f t="shared" si="23"/>
        <v>0</v>
      </c>
      <c r="AJ15" s="105" t="s">
        <v>133</v>
      </c>
      <c r="AK15" s="105"/>
      <c r="AL15" s="105"/>
      <c r="AM15" s="105"/>
      <c r="AN15" s="113">
        <f aca="true" t="shared" si="24" ref="AN15:AU15">+AN17+AN19</f>
        <v>0</v>
      </c>
      <c r="AO15" s="113">
        <f t="shared" si="24"/>
        <v>0</v>
      </c>
      <c r="AP15" s="113">
        <f t="shared" si="24"/>
        <v>0</v>
      </c>
      <c r="AQ15" s="113">
        <f t="shared" si="24"/>
        <v>0</v>
      </c>
      <c r="AR15" s="113">
        <f t="shared" si="24"/>
        <v>0</v>
      </c>
      <c r="AS15" s="113">
        <f t="shared" si="24"/>
        <v>0</v>
      </c>
      <c r="AT15" s="113">
        <f t="shared" si="24"/>
        <v>0</v>
      </c>
      <c r="AU15" s="113">
        <f t="shared" si="24"/>
        <v>0</v>
      </c>
      <c r="AV15" s="105" t="s">
        <v>133</v>
      </c>
      <c r="AW15" s="105"/>
      <c r="AX15" s="105"/>
      <c r="AY15" s="105"/>
      <c r="AZ15" s="113">
        <f>+AZ17+AZ19</f>
        <v>0</v>
      </c>
      <c r="BA15" s="113">
        <f>+BA17+BA19</f>
        <v>0</v>
      </c>
      <c r="BB15" s="113">
        <f>+BB17+BB19</f>
        <v>0</v>
      </c>
      <c r="BC15" s="113">
        <f>+BC17+BC19</f>
        <v>0</v>
      </c>
      <c r="BD15" s="113">
        <f>+BD17+BD19</f>
        <v>0</v>
      </c>
      <c r="BE15" s="63">
        <f>SUM(BE17,BE19)</f>
        <v>2349694</v>
      </c>
    </row>
    <row r="16" spans="1:57" s="45" customFormat="1" ht="18" customHeight="1">
      <c r="A16" s="105"/>
      <c r="B16" s="105"/>
      <c r="C16" s="105"/>
      <c r="D16" s="105"/>
      <c r="E16" s="113"/>
      <c r="F16" s="44">
        <f>SUM(F20)</f>
        <v>68400000</v>
      </c>
      <c r="G16" s="113"/>
      <c r="H16" s="44">
        <f>SUM(H20)</f>
        <v>3600000</v>
      </c>
      <c r="I16" s="113"/>
      <c r="J16" s="113"/>
      <c r="K16" s="113"/>
      <c r="L16" s="113"/>
      <c r="M16" s="105"/>
      <c r="N16" s="105"/>
      <c r="O16" s="105"/>
      <c r="P16" s="105"/>
      <c r="Q16" s="113"/>
      <c r="R16" s="113"/>
      <c r="S16" s="113"/>
      <c r="T16" s="113"/>
      <c r="U16" s="113"/>
      <c r="V16" s="113"/>
      <c r="W16" s="113"/>
      <c r="X16" s="113"/>
      <c r="Y16" s="105"/>
      <c r="Z16" s="105"/>
      <c r="AA16" s="105"/>
      <c r="AB16" s="105"/>
      <c r="AC16" s="113"/>
      <c r="AD16" s="113"/>
      <c r="AE16" s="113"/>
      <c r="AF16" s="113"/>
      <c r="AG16" s="113"/>
      <c r="AH16" s="113"/>
      <c r="AI16" s="126"/>
      <c r="AJ16" s="105"/>
      <c r="AK16" s="105"/>
      <c r="AL16" s="105"/>
      <c r="AM16" s="105"/>
      <c r="AN16" s="113"/>
      <c r="AO16" s="113"/>
      <c r="AP16" s="113"/>
      <c r="AQ16" s="113"/>
      <c r="AR16" s="113"/>
      <c r="AS16" s="113"/>
      <c r="AT16" s="113"/>
      <c r="AU16" s="113"/>
      <c r="AV16" s="105"/>
      <c r="AW16" s="105"/>
      <c r="AX16" s="105"/>
      <c r="AY16" s="105"/>
      <c r="AZ16" s="113"/>
      <c r="BA16" s="113"/>
      <c r="BB16" s="113"/>
      <c r="BC16" s="113"/>
      <c r="BD16" s="113"/>
      <c r="BE16" s="63">
        <f>SUM(BE20)</f>
        <v>72000000</v>
      </c>
    </row>
    <row r="17" spans="1:57" s="26" customFormat="1" ht="15" customHeight="1">
      <c r="A17" s="103" t="s">
        <v>134</v>
      </c>
      <c r="B17" s="103"/>
      <c r="C17" s="103"/>
      <c r="D17" s="103"/>
      <c r="E17" s="42">
        <f aca="true" t="shared" si="25" ref="E17:L17">+E18</f>
        <v>77000</v>
      </c>
      <c r="F17" s="42">
        <f t="shared" si="25"/>
        <v>27694</v>
      </c>
      <c r="G17" s="42">
        <f t="shared" si="25"/>
        <v>22000</v>
      </c>
      <c r="H17" s="42">
        <f t="shared" si="25"/>
        <v>0</v>
      </c>
      <c r="I17" s="42">
        <f t="shared" si="25"/>
        <v>0</v>
      </c>
      <c r="J17" s="42">
        <f t="shared" si="25"/>
        <v>0</v>
      </c>
      <c r="K17" s="42">
        <f t="shared" si="25"/>
        <v>0</v>
      </c>
      <c r="L17" s="42">
        <f t="shared" si="25"/>
        <v>0</v>
      </c>
      <c r="M17" s="103" t="s">
        <v>134</v>
      </c>
      <c r="N17" s="103"/>
      <c r="O17" s="103"/>
      <c r="P17" s="103"/>
      <c r="Q17" s="42">
        <f aca="true" t="shared" si="26" ref="Q17:X17">+Q18</f>
        <v>0</v>
      </c>
      <c r="R17" s="42">
        <f t="shared" si="26"/>
        <v>0</v>
      </c>
      <c r="S17" s="42">
        <f t="shared" si="26"/>
        <v>0</v>
      </c>
      <c r="T17" s="42">
        <f t="shared" si="26"/>
        <v>0</v>
      </c>
      <c r="U17" s="42">
        <f t="shared" si="26"/>
        <v>0</v>
      </c>
      <c r="V17" s="42">
        <f t="shared" si="26"/>
        <v>0</v>
      </c>
      <c r="W17" s="42">
        <f t="shared" si="26"/>
        <v>0</v>
      </c>
      <c r="X17" s="42">
        <f t="shared" si="26"/>
        <v>0</v>
      </c>
      <c r="Y17" s="103" t="s">
        <v>134</v>
      </c>
      <c r="Z17" s="103"/>
      <c r="AA17" s="103"/>
      <c r="AB17" s="103"/>
      <c r="AC17" s="42">
        <f aca="true" t="shared" si="27" ref="AC17:AI17">+AC18</f>
        <v>0</v>
      </c>
      <c r="AD17" s="42">
        <f t="shared" si="27"/>
        <v>0</v>
      </c>
      <c r="AE17" s="42">
        <f t="shared" si="27"/>
        <v>0</v>
      </c>
      <c r="AF17" s="42">
        <f t="shared" si="27"/>
        <v>0</v>
      </c>
      <c r="AG17" s="42">
        <f t="shared" si="27"/>
        <v>0</v>
      </c>
      <c r="AH17" s="42">
        <f t="shared" si="27"/>
        <v>0</v>
      </c>
      <c r="AI17" s="64">
        <f t="shared" si="27"/>
        <v>0</v>
      </c>
      <c r="AJ17" s="103" t="s">
        <v>134</v>
      </c>
      <c r="AK17" s="103"/>
      <c r="AL17" s="103"/>
      <c r="AM17" s="103"/>
      <c r="AN17" s="42">
        <f aca="true" t="shared" si="28" ref="AN17:AU17">+AN18</f>
        <v>0</v>
      </c>
      <c r="AO17" s="42">
        <f t="shared" si="28"/>
        <v>0</v>
      </c>
      <c r="AP17" s="42">
        <f t="shared" si="28"/>
        <v>0</v>
      </c>
      <c r="AQ17" s="42">
        <f t="shared" si="28"/>
        <v>0</v>
      </c>
      <c r="AR17" s="42">
        <f t="shared" si="28"/>
        <v>0</v>
      </c>
      <c r="AS17" s="42">
        <f t="shared" si="28"/>
        <v>0</v>
      </c>
      <c r="AT17" s="42">
        <f t="shared" si="28"/>
        <v>0</v>
      </c>
      <c r="AU17" s="42">
        <f t="shared" si="28"/>
        <v>0</v>
      </c>
      <c r="AV17" s="103" t="s">
        <v>134</v>
      </c>
      <c r="AW17" s="103"/>
      <c r="AX17" s="103"/>
      <c r="AY17" s="103"/>
      <c r="AZ17" s="42">
        <f>+AZ18</f>
        <v>0</v>
      </c>
      <c r="BA17" s="42">
        <f>+BA18</f>
        <v>0</v>
      </c>
      <c r="BB17" s="42">
        <f>+BB18</f>
        <v>0</v>
      </c>
      <c r="BC17" s="42">
        <f>+BC18</f>
        <v>0</v>
      </c>
      <c r="BD17" s="42">
        <f>+BD18</f>
        <v>0</v>
      </c>
      <c r="BE17" s="71">
        <f>SUM(BE18)</f>
        <v>49694</v>
      </c>
    </row>
    <row r="18" spans="1:57" s="26" customFormat="1" ht="41.25" customHeight="1">
      <c r="A18" s="46" t="s">
        <v>135</v>
      </c>
      <c r="B18" s="47" t="s">
        <v>136</v>
      </c>
      <c r="C18" s="95">
        <v>2010</v>
      </c>
      <c r="D18" s="48">
        <v>2012</v>
      </c>
      <c r="E18" s="93">
        <v>77000</v>
      </c>
      <c r="F18" s="93">
        <v>27694</v>
      </c>
      <c r="G18" s="49">
        <v>22000</v>
      </c>
      <c r="H18" s="49">
        <v>0</v>
      </c>
      <c r="I18" s="49">
        <v>0</v>
      </c>
      <c r="J18" s="49">
        <v>0</v>
      </c>
      <c r="K18" s="49">
        <v>0</v>
      </c>
      <c r="L18" s="49">
        <v>0</v>
      </c>
      <c r="M18" s="46" t="s">
        <v>135</v>
      </c>
      <c r="N18" s="47" t="s">
        <v>136</v>
      </c>
      <c r="O18" s="95">
        <v>2010</v>
      </c>
      <c r="P18" s="48">
        <v>2012</v>
      </c>
      <c r="Q18" s="49">
        <v>0</v>
      </c>
      <c r="R18" s="49">
        <v>0</v>
      </c>
      <c r="S18" s="49">
        <v>0</v>
      </c>
      <c r="T18" s="49">
        <v>0</v>
      </c>
      <c r="U18" s="49">
        <v>0</v>
      </c>
      <c r="V18" s="49">
        <v>0</v>
      </c>
      <c r="W18" s="49">
        <v>0</v>
      </c>
      <c r="X18" s="49">
        <v>0</v>
      </c>
      <c r="Y18" s="46" t="s">
        <v>135</v>
      </c>
      <c r="Z18" s="47" t="s">
        <v>136</v>
      </c>
      <c r="AA18" s="95">
        <v>2010</v>
      </c>
      <c r="AB18" s="48">
        <v>2012</v>
      </c>
      <c r="AC18" s="49">
        <v>0</v>
      </c>
      <c r="AD18" s="49">
        <v>0</v>
      </c>
      <c r="AE18" s="49">
        <v>0</v>
      </c>
      <c r="AF18" s="49">
        <v>0</v>
      </c>
      <c r="AG18" s="49">
        <v>0</v>
      </c>
      <c r="AH18" s="49">
        <v>0</v>
      </c>
      <c r="AI18" s="65">
        <v>0</v>
      </c>
      <c r="AJ18" s="46" t="s">
        <v>135</v>
      </c>
      <c r="AK18" s="47" t="s">
        <v>136</v>
      </c>
      <c r="AL18" s="95">
        <v>2010</v>
      </c>
      <c r="AM18" s="48">
        <v>2012</v>
      </c>
      <c r="AN18" s="49">
        <v>0</v>
      </c>
      <c r="AO18" s="49">
        <v>0</v>
      </c>
      <c r="AP18" s="49">
        <v>0</v>
      </c>
      <c r="AQ18" s="49">
        <v>0</v>
      </c>
      <c r="AR18" s="49">
        <v>0</v>
      </c>
      <c r="AS18" s="49">
        <v>0</v>
      </c>
      <c r="AT18" s="49">
        <v>0</v>
      </c>
      <c r="AU18" s="49">
        <v>0</v>
      </c>
      <c r="AV18" s="46" t="s">
        <v>135</v>
      </c>
      <c r="AW18" s="47" t="s">
        <v>136</v>
      </c>
      <c r="AX18" s="95">
        <v>2010</v>
      </c>
      <c r="AY18" s="48">
        <v>2012</v>
      </c>
      <c r="AZ18" s="49">
        <v>0</v>
      </c>
      <c r="BA18" s="49">
        <v>0</v>
      </c>
      <c r="BB18" s="49">
        <v>0</v>
      </c>
      <c r="BC18" s="49">
        <v>0</v>
      </c>
      <c r="BD18" s="49">
        <v>0</v>
      </c>
      <c r="BE18" s="72">
        <f>SUM(F18:L18,Q18:X18,AC18:AI18,AN18:AU18,AZ18:BD18)</f>
        <v>49694</v>
      </c>
    </row>
    <row r="19" spans="1:57" s="26" customFormat="1" ht="15" customHeight="1">
      <c r="A19" s="103" t="s">
        <v>137</v>
      </c>
      <c r="B19" s="103"/>
      <c r="C19" s="103"/>
      <c r="D19" s="103"/>
      <c r="E19" s="106">
        <f>+E21</f>
        <v>81311011</v>
      </c>
      <c r="F19" s="42">
        <f>SUM(F21)</f>
        <v>1100000</v>
      </c>
      <c r="G19" s="106">
        <f aca="true" t="shared" si="29" ref="G19:L19">SUM(G21:G22)</f>
        <v>700000</v>
      </c>
      <c r="H19" s="42">
        <f>SUM(H21)</f>
        <v>500000</v>
      </c>
      <c r="I19" s="106">
        <f t="shared" si="29"/>
        <v>0</v>
      </c>
      <c r="J19" s="106">
        <f t="shared" si="29"/>
        <v>0</v>
      </c>
      <c r="K19" s="106">
        <f t="shared" si="29"/>
        <v>0</v>
      </c>
      <c r="L19" s="106">
        <f t="shared" si="29"/>
        <v>0</v>
      </c>
      <c r="M19" s="103" t="s">
        <v>137</v>
      </c>
      <c r="N19" s="103"/>
      <c r="O19" s="103"/>
      <c r="P19" s="103"/>
      <c r="Q19" s="106">
        <f aca="true" t="shared" si="30" ref="Q19:X19">SUM(Q21:Q22)</f>
        <v>0</v>
      </c>
      <c r="R19" s="106">
        <f t="shared" si="30"/>
        <v>0</v>
      </c>
      <c r="S19" s="106">
        <f t="shared" si="30"/>
        <v>0</v>
      </c>
      <c r="T19" s="106">
        <f t="shared" si="30"/>
        <v>0</v>
      </c>
      <c r="U19" s="106">
        <f t="shared" si="30"/>
        <v>0</v>
      </c>
      <c r="V19" s="106">
        <f t="shared" si="30"/>
        <v>0</v>
      </c>
      <c r="W19" s="106">
        <f t="shared" si="30"/>
        <v>0</v>
      </c>
      <c r="X19" s="106">
        <f t="shared" si="30"/>
        <v>0</v>
      </c>
      <c r="Y19" s="103" t="s">
        <v>137</v>
      </c>
      <c r="Z19" s="103"/>
      <c r="AA19" s="103"/>
      <c r="AB19" s="103"/>
      <c r="AC19" s="106">
        <f aca="true" t="shared" si="31" ref="AC19:AI19">SUM(AC21:AC22)</f>
        <v>0</v>
      </c>
      <c r="AD19" s="106">
        <f t="shared" si="31"/>
        <v>0</v>
      </c>
      <c r="AE19" s="106">
        <f t="shared" si="31"/>
        <v>0</v>
      </c>
      <c r="AF19" s="106">
        <f t="shared" si="31"/>
        <v>0</v>
      </c>
      <c r="AG19" s="106">
        <f t="shared" si="31"/>
        <v>0</v>
      </c>
      <c r="AH19" s="106">
        <f t="shared" si="31"/>
        <v>0</v>
      </c>
      <c r="AI19" s="125">
        <f t="shared" si="31"/>
        <v>0</v>
      </c>
      <c r="AJ19" s="103" t="s">
        <v>137</v>
      </c>
      <c r="AK19" s="103"/>
      <c r="AL19" s="103"/>
      <c r="AM19" s="103"/>
      <c r="AN19" s="106">
        <f aca="true" t="shared" si="32" ref="AN19:AU19">SUM(AN21:AN22)</f>
        <v>0</v>
      </c>
      <c r="AO19" s="106">
        <f t="shared" si="32"/>
        <v>0</v>
      </c>
      <c r="AP19" s="106">
        <f t="shared" si="32"/>
        <v>0</v>
      </c>
      <c r="AQ19" s="106">
        <f t="shared" si="32"/>
        <v>0</v>
      </c>
      <c r="AR19" s="106">
        <f t="shared" si="32"/>
        <v>0</v>
      </c>
      <c r="AS19" s="106">
        <f t="shared" si="32"/>
        <v>0</v>
      </c>
      <c r="AT19" s="106">
        <f t="shared" si="32"/>
        <v>0</v>
      </c>
      <c r="AU19" s="106">
        <f t="shared" si="32"/>
        <v>0</v>
      </c>
      <c r="AV19" s="103" t="s">
        <v>137</v>
      </c>
      <c r="AW19" s="103"/>
      <c r="AX19" s="103"/>
      <c r="AY19" s="103"/>
      <c r="AZ19" s="106">
        <f>SUM(AZ21:AZ22)</f>
        <v>0</v>
      </c>
      <c r="BA19" s="106">
        <f>SUM(BA21:BA22)</f>
        <v>0</v>
      </c>
      <c r="BB19" s="106">
        <f>SUM(BB21:BB22)</f>
        <v>0</v>
      </c>
      <c r="BC19" s="106">
        <f>SUM(BC21:BC22)</f>
        <v>0</v>
      </c>
      <c r="BD19" s="106">
        <f>SUM(BD21:BD22)</f>
        <v>0</v>
      </c>
      <c r="BE19" s="64">
        <f>SUM(F19,G19,H19,I19:L20,Q19:X20,AC19:AI20,AN19:AU20,AZ19:BD19)</f>
        <v>2300000</v>
      </c>
    </row>
    <row r="20" spans="1:57" s="26" customFormat="1" ht="15" customHeight="1">
      <c r="A20" s="103"/>
      <c r="B20" s="103"/>
      <c r="C20" s="103"/>
      <c r="D20" s="103"/>
      <c r="E20" s="106"/>
      <c r="F20" s="42">
        <f>SUM(F22)</f>
        <v>68400000</v>
      </c>
      <c r="G20" s="106"/>
      <c r="H20" s="42">
        <f>SUM(H22)</f>
        <v>3600000</v>
      </c>
      <c r="I20" s="106"/>
      <c r="J20" s="106"/>
      <c r="K20" s="106"/>
      <c r="L20" s="106"/>
      <c r="M20" s="103"/>
      <c r="N20" s="103"/>
      <c r="O20" s="103"/>
      <c r="P20" s="103"/>
      <c r="Q20" s="106"/>
      <c r="R20" s="106"/>
      <c r="S20" s="106"/>
      <c r="T20" s="106"/>
      <c r="U20" s="106"/>
      <c r="V20" s="106"/>
      <c r="W20" s="106"/>
      <c r="X20" s="106"/>
      <c r="Y20" s="103"/>
      <c r="Z20" s="103"/>
      <c r="AA20" s="103"/>
      <c r="AB20" s="103"/>
      <c r="AC20" s="106"/>
      <c r="AD20" s="106"/>
      <c r="AE20" s="106"/>
      <c r="AF20" s="106"/>
      <c r="AG20" s="106"/>
      <c r="AH20" s="106"/>
      <c r="AI20" s="125"/>
      <c r="AJ20" s="103"/>
      <c r="AK20" s="103"/>
      <c r="AL20" s="103"/>
      <c r="AM20" s="103"/>
      <c r="AN20" s="106"/>
      <c r="AO20" s="106"/>
      <c r="AP20" s="106"/>
      <c r="AQ20" s="106"/>
      <c r="AR20" s="106"/>
      <c r="AS20" s="106"/>
      <c r="AT20" s="106"/>
      <c r="AU20" s="106"/>
      <c r="AV20" s="103"/>
      <c r="AW20" s="103"/>
      <c r="AX20" s="103"/>
      <c r="AY20" s="103"/>
      <c r="AZ20" s="106"/>
      <c r="BA20" s="106"/>
      <c r="BB20" s="106"/>
      <c r="BC20" s="106"/>
      <c r="BD20" s="106"/>
      <c r="BE20" s="64">
        <f>SUM(F20,H20)</f>
        <v>72000000</v>
      </c>
    </row>
    <row r="21" spans="1:57" s="26" customFormat="1" ht="25.5" customHeight="1">
      <c r="A21" s="102" t="s">
        <v>138</v>
      </c>
      <c r="B21" s="114" t="s">
        <v>139</v>
      </c>
      <c r="C21" s="114">
        <v>2004</v>
      </c>
      <c r="D21" s="114">
        <v>2013</v>
      </c>
      <c r="E21" s="115">
        <v>81311011</v>
      </c>
      <c r="F21" s="93">
        <v>1100000</v>
      </c>
      <c r="G21" s="115">
        <v>700000</v>
      </c>
      <c r="H21" s="93">
        <v>500000</v>
      </c>
      <c r="I21" s="115">
        <v>0</v>
      </c>
      <c r="J21" s="115">
        <v>0</v>
      </c>
      <c r="K21" s="115">
        <v>0</v>
      </c>
      <c r="L21" s="115">
        <v>0</v>
      </c>
      <c r="M21" s="102" t="s">
        <v>138</v>
      </c>
      <c r="N21" s="114" t="s">
        <v>139</v>
      </c>
      <c r="O21" s="114">
        <v>2004</v>
      </c>
      <c r="P21" s="114">
        <v>2013</v>
      </c>
      <c r="Q21" s="115">
        <v>0</v>
      </c>
      <c r="R21" s="115">
        <v>0</v>
      </c>
      <c r="S21" s="115">
        <v>0</v>
      </c>
      <c r="T21" s="115">
        <v>0</v>
      </c>
      <c r="U21" s="115">
        <v>0</v>
      </c>
      <c r="V21" s="115">
        <v>0</v>
      </c>
      <c r="W21" s="115">
        <v>0</v>
      </c>
      <c r="X21" s="115">
        <v>0</v>
      </c>
      <c r="Y21" s="102" t="s">
        <v>138</v>
      </c>
      <c r="Z21" s="114" t="s">
        <v>139</v>
      </c>
      <c r="AA21" s="114">
        <v>2004</v>
      </c>
      <c r="AB21" s="114">
        <v>2013</v>
      </c>
      <c r="AC21" s="115">
        <v>0</v>
      </c>
      <c r="AD21" s="115">
        <v>0</v>
      </c>
      <c r="AE21" s="115">
        <v>0</v>
      </c>
      <c r="AF21" s="115">
        <v>0</v>
      </c>
      <c r="AG21" s="115">
        <v>0</v>
      </c>
      <c r="AH21" s="115">
        <v>0</v>
      </c>
      <c r="AI21" s="127">
        <v>0</v>
      </c>
      <c r="AJ21" s="102" t="s">
        <v>138</v>
      </c>
      <c r="AK21" s="114" t="s">
        <v>139</v>
      </c>
      <c r="AL21" s="114">
        <v>2004</v>
      </c>
      <c r="AM21" s="114">
        <v>2013</v>
      </c>
      <c r="AN21" s="115">
        <v>0</v>
      </c>
      <c r="AO21" s="115">
        <v>0</v>
      </c>
      <c r="AP21" s="115">
        <v>0</v>
      </c>
      <c r="AQ21" s="115">
        <v>0</v>
      </c>
      <c r="AR21" s="115">
        <v>0</v>
      </c>
      <c r="AS21" s="115">
        <v>0</v>
      </c>
      <c r="AT21" s="115">
        <v>0</v>
      </c>
      <c r="AU21" s="115">
        <v>0</v>
      </c>
      <c r="AV21" s="102" t="s">
        <v>138</v>
      </c>
      <c r="AW21" s="114" t="s">
        <v>139</v>
      </c>
      <c r="AX21" s="114">
        <v>2004</v>
      </c>
      <c r="AY21" s="114">
        <v>2013</v>
      </c>
      <c r="AZ21" s="115">
        <v>0</v>
      </c>
      <c r="BA21" s="115">
        <v>0</v>
      </c>
      <c r="BB21" s="115">
        <v>0</v>
      </c>
      <c r="BC21" s="115">
        <v>0</v>
      </c>
      <c r="BD21" s="115">
        <v>0</v>
      </c>
      <c r="BE21" s="72">
        <f>SUM(F21,G21,H21)</f>
        <v>2300000</v>
      </c>
    </row>
    <row r="22" spans="1:57" s="26" customFormat="1" ht="25.5" customHeight="1">
      <c r="A22" s="102"/>
      <c r="B22" s="114"/>
      <c r="C22" s="114"/>
      <c r="D22" s="114"/>
      <c r="E22" s="115"/>
      <c r="F22" s="93">
        <v>68400000</v>
      </c>
      <c r="G22" s="115"/>
      <c r="H22" s="97">
        <v>3600000</v>
      </c>
      <c r="I22" s="115"/>
      <c r="J22" s="115"/>
      <c r="K22" s="115"/>
      <c r="L22" s="115"/>
      <c r="M22" s="102"/>
      <c r="N22" s="114"/>
      <c r="O22" s="114"/>
      <c r="P22" s="114"/>
      <c r="Q22" s="115"/>
      <c r="R22" s="115"/>
      <c r="S22" s="115"/>
      <c r="T22" s="115"/>
      <c r="U22" s="115"/>
      <c r="V22" s="115"/>
      <c r="W22" s="115"/>
      <c r="X22" s="115"/>
      <c r="Y22" s="102"/>
      <c r="Z22" s="114"/>
      <c r="AA22" s="114"/>
      <c r="AB22" s="114"/>
      <c r="AC22" s="115"/>
      <c r="AD22" s="115"/>
      <c r="AE22" s="115"/>
      <c r="AF22" s="115"/>
      <c r="AG22" s="115"/>
      <c r="AH22" s="115"/>
      <c r="AI22" s="127"/>
      <c r="AJ22" s="102"/>
      <c r="AK22" s="114"/>
      <c r="AL22" s="114"/>
      <c r="AM22" s="114"/>
      <c r="AN22" s="115"/>
      <c r="AO22" s="115"/>
      <c r="AP22" s="115"/>
      <c r="AQ22" s="115"/>
      <c r="AR22" s="115"/>
      <c r="AS22" s="115"/>
      <c r="AT22" s="115"/>
      <c r="AU22" s="115"/>
      <c r="AV22" s="102"/>
      <c r="AW22" s="114"/>
      <c r="AX22" s="114"/>
      <c r="AY22" s="114"/>
      <c r="AZ22" s="115"/>
      <c r="BA22" s="115"/>
      <c r="BB22" s="115"/>
      <c r="BC22" s="115"/>
      <c r="BD22" s="115"/>
      <c r="BE22" s="96">
        <f>SUM(F22,H22)</f>
        <v>72000000</v>
      </c>
    </row>
    <row r="23" spans="1:57" s="37" customFormat="1" ht="21" customHeight="1">
      <c r="A23" s="116" t="s">
        <v>140</v>
      </c>
      <c r="B23" s="116"/>
      <c r="C23" s="116"/>
      <c r="D23" s="116"/>
      <c r="E23" s="104">
        <f>+E25+E38</f>
        <v>30122367</v>
      </c>
      <c r="F23" s="132">
        <f aca="true" t="shared" si="33" ref="F23:L23">SUM(F25,F38)</f>
        <v>3231766</v>
      </c>
      <c r="G23" s="41">
        <f t="shared" si="33"/>
        <v>3765566</v>
      </c>
      <c r="H23" s="117">
        <f t="shared" si="33"/>
        <v>1730191</v>
      </c>
      <c r="I23" s="104">
        <f t="shared" si="33"/>
        <v>1743500</v>
      </c>
      <c r="J23" s="104">
        <f t="shared" si="33"/>
        <v>1690200</v>
      </c>
      <c r="K23" s="104">
        <f t="shared" si="33"/>
        <v>1640500</v>
      </c>
      <c r="L23" s="104">
        <f t="shared" si="33"/>
        <v>1587600</v>
      </c>
      <c r="M23" s="116" t="s">
        <v>140</v>
      </c>
      <c r="N23" s="116"/>
      <c r="O23" s="116"/>
      <c r="P23" s="116"/>
      <c r="Q23" s="104">
        <f aca="true" t="shared" si="34" ref="Q23:X23">SUM(Q25,Q38)</f>
        <v>1536300</v>
      </c>
      <c r="R23" s="104">
        <f t="shared" si="34"/>
        <v>1485000</v>
      </c>
      <c r="S23" s="104">
        <f t="shared" si="34"/>
        <v>1434800</v>
      </c>
      <c r="T23" s="104">
        <f t="shared" si="34"/>
        <v>1382400</v>
      </c>
      <c r="U23" s="104">
        <f t="shared" si="34"/>
        <v>1331000</v>
      </c>
      <c r="V23" s="104">
        <f t="shared" si="34"/>
        <v>1279800</v>
      </c>
      <c r="W23" s="104">
        <f t="shared" si="34"/>
        <v>1229000</v>
      </c>
      <c r="X23" s="104">
        <f t="shared" si="34"/>
        <v>1177200</v>
      </c>
      <c r="Y23" s="116" t="s">
        <v>140</v>
      </c>
      <c r="Z23" s="116"/>
      <c r="AA23" s="116"/>
      <c r="AB23" s="116"/>
      <c r="AC23" s="104">
        <f aca="true" t="shared" si="35" ref="AC23:AI23">SUM(AC25,AC38)</f>
        <v>1125900</v>
      </c>
      <c r="AD23" s="104">
        <f t="shared" si="35"/>
        <v>1074500</v>
      </c>
      <c r="AE23" s="104">
        <f t="shared" si="35"/>
        <v>0</v>
      </c>
      <c r="AF23" s="104">
        <f t="shared" si="35"/>
        <v>0</v>
      </c>
      <c r="AG23" s="104">
        <f t="shared" si="35"/>
        <v>0</v>
      </c>
      <c r="AH23" s="104">
        <f t="shared" si="35"/>
        <v>0</v>
      </c>
      <c r="AI23" s="124">
        <f t="shared" si="35"/>
        <v>0</v>
      </c>
      <c r="AJ23" s="116" t="s">
        <v>140</v>
      </c>
      <c r="AK23" s="116"/>
      <c r="AL23" s="116"/>
      <c r="AM23" s="116"/>
      <c r="AN23" s="104">
        <f aca="true" t="shared" si="36" ref="AN23:AU23">SUM(AN25,AN38)</f>
        <v>0</v>
      </c>
      <c r="AO23" s="104">
        <f t="shared" si="36"/>
        <v>0</v>
      </c>
      <c r="AP23" s="104">
        <f t="shared" si="36"/>
        <v>0</v>
      </c>
      <c r="AQ23" s="104">
        <f t="shared" si="36"/>
        <v>0</v>
      </c>
      <c r="AR23" s="104">
        <f t="shared" si="36"/>
        <v>0</v>
      </c>
      <c r="AS23" s="104">
        <f t="shared" si="36"/>
        <v>0</v>
      </c>
      <c r="AT23" s="104">
        <f t="shared" si="36"/>
        <v>0</v>
      </c>
      <c r="AU23" s="104">
        <f t="shared" si="36"/>
        <v>0</v>
      </c>
      <c r="AV23" s="116" t="s">
        <v>140</v>
      </c>
      <c r="AW23" s="116"/>
      <c r="AX23" s="116"/>
      <c r="AY23" s="116"/>
      <c r="AZ23" s="104">
        <f aca="true" t="shared" si="37" ref="AZ23:BE23">SUM(AZ25,AZ38)</f>
        <v>0</v>
      </c>
      <c r="BA23" s="104">
        <f t="shared" si="37"/>
        <v>0</v>
      </c>
      <c r="BB23" s="104">
        <f t="shared" si="37"/>
        <v>0</v>
      </c>
      <c r="BC23" s="104">
        <f t="shared" si="37"/>
        <v>0</v>
      </c>
      <c r="BD23" s="104">
        <f t="shared" si="37"/>
        <v>0</v>
      </c>
      <c r="BE23" s="63">
        <f t="shared" si="37"/>
        <v>28445223</v>
      </c>
    </row>
    <row r="24" spans="1:58" s="37" customFormat="1" ht="21" customHeight="1">
      <c r="A24" s="116"/>
      <c r="B24" s="116"/>
      <c r="C24" s="116"/>
      <c r="D24" s="116"/>
      <c r="E24" s="104"/>
      <c r="F24" s="133"/>
      <c r="G24" s="41">
        <f>SUM(G39)</f>
        <v>632000</v>
      </c>
      <c r="H24" s="117"/>
      <c r="I24" s="104"/>
      <c r="J24" s="104"/>
      <c r="K24" s="104"/>
      <c r="L24" s="104"/>
      <c r="M24" s="116"/>
      <c r="N24" s="116"/>
      <c r="O24" s="116"/>
      <c r="P24" s="116"/>
      <c r="Q24" s="104"/>
      <c r="R24" s="104"/>
      <c r="S24" s="104"/>
      <c r="T24" s="104"/>
      <c r="U24" s="104"/>
      <c r="V24" s="104"/>
      <c r="W24" s="104"/>
      <c r="X24" s="104"/>
      <c r="Y24" s="116"/>
      <c r="Z24" s="116"/>
      <c r="AA24" s="116"/>
      <c r="AB24" s="116"/>
      <c r="AC24" s="104"/>
      <c r="AD24" s="104"/>
      <c r="AE24" s="104"/>
      <c r="AF24" s="104"/>
      <c r="AG24" s="104"/>
      <c r="AH24" s="104"/>
      <c r="AI24" s="124"/>
      <c r="AJ24" s="116"/>
      <c r="AK24" s="116"/>
      <c r="AL24" s="116"/>
      <c r="AM24" s="116"/>
      <c r="AN24" s="104"/>
      <c r="AO24" s="104"/>
      <c r="AP24" s="104"/>
      <c r="AQ24" s="104"/>
      <c r="AR24" s="104"/>
      <c r="AS24" s="104"/>
      <c r="AT24" s="104"/>
      <c r="AU24" s="104"/>
      <c r="AV24" s="116"/>
      <c r="AW24" s="116"/>
      <c r="AX24" s="116"/>
      <c r="AY24" s="116"/>
      <c r="AZ24" s="104"/>
      <c r="BA24" s="104"/>
      <c r="BB24" s="104"/>
      <c r="BC24" s="104"/>
      <c r="BD24" s="104"/>
      <c r="BE24" s="63">
        <f>SUM(BE39)</f>
        <v>632000</v>
      </c>
      <c r="BF24" s="92"/>
    </row>
    <row r="25" spans="1:57" s="26" customFormat="1" ht="15" customHeight="1">
      <c r="A25" s="103" t="s">
        <v>130</v>
      </c>
      <c r="B25" s="103"/>
      <c r="C25" s="103"/>
      <c r="D25" s="103"/>
      <c r="E25" s="42">
        <f>SUM(E26,E27,E33,E34,E36,E37,E35)</f>
        <v>225788</v>
      </c>
      <c r="F25" s="42">
        <f>SUM(F26,F27,F33,F34,F36,F37,F35)</f>
        <v>74066</v>
      </c>
      <c r="G25" s="42">
        <f>SUM(G26,G27,G33,G34,G36,G37,G35)</f>
        <v>74166</v>
      </c>
      <c r="H25" s="42">
        <f>SUM(H26,H27,H33,H34,H36,H37,H35)</f>
        <v>4891</v>
      </c>
      <c r="I25" s="42">
        <f>SUM(I26,I27,I33,I34,I36)</f>
        <v>2000</v>
      </c>
      <c r="J25" s="42">
        <f>SUM(J26,J27,J33,J34,J36)</f>
        <v>0</v>
      </c>
      <c r="K25" s="42">
        <f>SUM(K26,K27,K33,K34,K36)</f>
        <v>0</v>
      </c>
      <c r="L25" s="42">
        <f>SUM(L26,L27,L33,L34,L36)</f>
        <v>0</v>
      </c>
      <c r="M25" s="103" t="s">
        <v>130</v>
      </c>
      <c r="N25" s="103"/>
      <c r="O25" s="103"/>
      <c r="P25" s="103"/>
      <c r="Q25" s="42">
        <f aca="true" t="shared" si="38" ref="Q25:X25">SUM(Q26,Q27,Q33,Q34,Q36)</f>
        <v>0</v>
      </c>
      <c r="R25" s="42">
        <f t="shared" si="38"/>
        <v>0</v>
      </c>
      <c r="S25" s="42">
        <f t="shared" si="38"/>
        <v>0</v>
      </c>
      <c r="T25" s="42">
        <f t="shared" si="38"/>
        <v>0</v>
      </c>
      <c r="U25" s="42">
        <f t="shared" si="38"/>
        <v>0</v>
      </c>
      <c r="V25" s="42">
        <f t="shared" si="38"/>
        <v>0</v>
      </c>
      <c r="W25" s="42">
        <f t="shared" si="38"/>
        <v>0</v>
      </c>
      <c r="X25" s="42">
        <f t="shared" si="38"/>
        <v>0</v>
      </c>
      <c r="Y25" s="103" t="s">
        <v>130</v>
      </c>
      <c r="Z25" s="103"/>
      <c r="AA25" s="103"/>
      <c r="AB25" s="103"/>
      <c r="AC25" s="42">
        <f aca="true" t="shared" si="39" ref="AC25:AI25">SUM(AC26,AC27,AC33,AC34,AC36)</f>
        <v>0</v>
      </c>
      <c r="AD25" s="42">
        <f t="shared" si="39"/>
        <v>0</v>
      </c>
      <c r="AE25" s="42">
        <f t="shared" si="39"/>
        <v>0</v>
      </c>
      <c r="AF25" s="42">
        <f t="shared" si="39"/>
        <v>0</v>
      </c>
      <c r="AG25" s="42">
        <f t="shared" si="39"/>
        <v>0</v>
      </c>
      <c r="AH25" s="42">
        <f t="shared" si="39"/>
        <v>0</v>
      </c>
      <c r="AI25" s="42">
        <f t="shared" si="39"/>
        <v>0</v>
      </c>
      <c r="AJ25" s="103" t="s">
        <v>130</v>
      </c>
      <c r="AK25" s="103"/>
      <c r="AL25" s="103"/>
      <c r="AM25" s="103"/>
      <c r="AN25" s="42">
        <f aca="true" t="shared" si="40" ref="AN25:AU25">SUM(AN26,AN27,AN33,AN34,AN36)</f>
        <v>0</v>
      </c>
      <c r="AO25" s="42">
        <f t="shared" si="40"/>
        <v>0</v>
      </c>
      <c r="AP25" s="42">
        <f t="shared" si="40"/>
        <v>0</v>
      </c>
      <c r="AQ25" s="42">
        <f t="shared" si="40"/>
        <v>0</v>
      </c>
      <c r="AR25" s="42">
        <f t="shared" si="40"/>
        <v>0</v>
      </c>
      <c r="AS25" s="42">
        <f t="shared" si="40"/>
        <v>0</v>
      </c>
      <c r="AT25" s="42">
        <f t="shared" si="40"/>
        <v>0</v>
      </c>
      <c r="AU25" s="42">
        <f t="shared" si="40"/>
        <v>0</v>
      </c>
      <c r="AV25" s="103" t="s">
        <v>130</v>
      </c>
      <c r="AW25" s="103"/>
      <c r="AX25" s="103"/>
      <c r="AY25" s="103"/>
      <c r="AZ25" s="42">
        <f>SUM(AZ26,AZ27,AZ33,AZ34,AZ36)</f>
        <v>0</v>
      </c>
      <c r="BA25" s="42">
        <f>SUM(BA26,BA27,BA33,BA34,BA36)</f>
        <v>0</v>
      </c>
      <c r="BB25" s="42">
        <f>SUM(BB26,BB27,BB33,BB34,BB36)</f>
        <v>0</v>
      </c>
      <c r="BC25" s="42">
        <f>SUM(BC26,BC27,BC33,BC34,BC36)</f>
        <v>0</v>
      </c>
      <c r="BD25" s="42">
        <f>SUM(BD26,BD27,BD33,BD34,BD36)</f>
        <v>0</v>
      </c>
      <c r="BE25" s="71">
        <f>SUM(BE26,BE27,BE33,BE34,BE36,BE35,BE37)</f>
        <v>155123</v>
      </c>
    </row>
    <row r="26" spans="1:57" s="26" customFormat="1" ht="27" customHeight="1">
      <c r="A26" s="94" t="s">
        <v>141</v>
      </c>
      <c r="B26" s="95" t="s">
        <v>139</v>
      </c>
      <c r="C26" s="95">
        <v>2011</v>
      </c>
      <c r="D26" s="95">
        <v>2014</v>
      </c>
      <c r="E26" s="93">
        <v>7900</v>
      </c>
      <c r="F26" s="93">
        <v>1900</v>
      </c>
      <c r="G26" s="93">
        <v>2000</v>
      </c>
      <c r="H26" s="49">
        <v>2000</v>
      </c>
      <c r="I26" s="49">
        <v>2000</v>
      </c>
      <c r="J26" s="49">
        <v>0</v>
      </c>
      <c r="K26" s="49">
        <v>0</v>
      </c>
      <c r="L26" s="49">
        <v>0</v>
      </c>
      <c r="M26" s="94" t="s">
        <v>141</v>
      </c>
      <c r="N26" s="95" t="s">
        <v>139</v>
      </c>
      <c r="O26" s="95">
        <v>2011</v>
      </c>
      <c r="P26" s="95">
        <v>2014</v>
      </c>
      <c r="Q26" s="49">
        <v>0</v>
      </c>
      <c r="R26" s="49">
        <v>0</v>
      </c>
      <c r="S26" s="49">
        <v>0</v>
      </c>
      <c r="T26" s="49">
        <v>0</v>
      </c>
      <c r="U26" s="49">
        <v>0</v>
      </c>
      <c r="V26" s="49">
        <v>0</v>
      </c>
      <c r="W26" s="49">
        <v>0</v>
      </c>
      <c r="X26" s="49">
        <v>0</v>
      </c>
      <c r="Y26" s="94" t="s">
        <v>141</v>
      </c>
      <c r="Z26" s="95" t="s">
        <v>139</v>
      </c>
      <c r="AA26" s="95">
        <v>2011</v>
      </c>
      <c r="AB26" s="95">
        <v>2014</v>
      </c>
      <c r="AC26" s="49">
        <v>0</v>
      </c>
      <c r="AD26" s="49">
        <v>0</v>
      </c>
      <c r="AE26" s="49">
        <v>0</v>
      </c>
      <c r="AF26" s="49">
        <v>0</v>
      </c>
      <c r="AG26" s="49">
        <v>0</v>
      </c>
      <c r="AH26" s="49">
        <v>0</v>
      </c>
      <c r="AI26" s="65">
        <v>0</v>
      </c>
      <c r="AJ26" s="94" t="s">
        <v>141</v>
      </c>
      <c r="AK26" s="95" t="s">
        <v>139</v>
      </c>
      <c r="AL26" s="95">
        <v>2011</v>
      </c>
      <c r="AM26" s="95">
        <v>2014</v>
      </c>
      <c r="AN26" s="49">
        <v>0</v>
      </c>
      <c r="AO26" s="49">
        <v>0</v>
      </c>
      <c r="AP26" s="49">
        <v>0</v>
      </c>
      <c r="AQ26" s="49">
        <v>0</v>
      </c>
      <c r="AR26" s="49">
        <v>0</v>
      </c>
      <c r="AS26" s="49">
        <v>0</v>
      </c>
      <c r="AT26" s="49">
        <v>0</v>
      </c>
      <c r="AU26" s="49">
        <v>0</v>
      </c>
      <c r="AV26" s="94" t="s">
        <v>141</v>
      </c>
      <c r="AW26" s="95" t="s">
        <v>139</v>
      </c>
      <c r="AX26" s="95">
        <v>2011</v>
      </c>
      <c r="AY26" s="95">
        <v>2014</v>
      </c>
      <c r="AZ26" s="49">
        <v>0</v>
      </c>
      <c r="BA26" s="49">
        <v>0</v>
      </c>
      <c r="BB26" s="49">
        <v>0</v>
      </c>
      <c r="BC26" s="49">
        <v>0</v>
      </c>
      <c r="BD26" s="49">
        <v>0</v>
      </c>
      <c r="BE26" s="72">
        <f>SUM(F26:I26)</f>
        <v>7900</v>
      </c>
    </row>
    <row r="27" spans="1:57" s="26" customFormat="1" ht="27" customHeight="1">
      <c r="A27" s="50" t="s">
        <v>142</v>
      </c>
      <c r="B27" s="51" t="s">
        <v>139</v>
      </c>
      <c r="C27" s="51">
        <v>2010</v>
      </c>
      <c r="D27" s="51">
        <v>2012</v>
      </c>
      <c r="E27" s="52">
        <v>150000</v>
      </c>
      <c r="F27" s="52">
        <v>50000</v>
      </c>
      <c r="G27" s="52">
        <v>50000</v>
      </c>
      <c r="H27" s="53">
        <v>0</v>
      </c>
      <c r="I27" s="53">
        <v>0</v>
      </c>
      <c r="J27" s="53">
        <v>0</v>
      </c>
      <c r="K27" s="53">
        <v>0</v>
      </c>
      <c r="L27" s="53">
        <v>0</v>
      </c>
      <c r="M27" s="50" t="s">
        <v>142</v>
      </c>
      <c r="N27" s="51" t="s">
        <v>139</v>
      </c>
      <c r="O27" s="51">
        <v>2010</v>
      </c>
      <c r="P27" s="51">
        <v>2012</v>
      </c>
      <c r="Q27" s="53">
        <v>0</v>
      </c>
      <c r="R27" s="53">
        <v>0</v>
      </c>
      <c r="S27" s="53">
        <v>0</v>
      </c>
      <c r="T27" s="53">
        <v>0</v>
      </c>
      <c r="U27" s="53">
        <v>0</v>
      </c>
      <c r="V27" s="53">
        <v>0</v>
      </c>
      <c r="W27" s="53">
        <v>0</v>
      </c>
      <c r="X27" s="53">
        <v>0</v>
      </c>
      <c r="Y27" s="50" t="s">
        <v>142</v>
      </c>
      <c r="Z27" s="51" t="s">
        <v>139</v>
      </c>
      <c r="AA27" s="51">
        <v>2010</v>
      </c>
      <c r="AB27" s="51">
        <v>2012</v>
      </c>
      <c r="AC27" s="53">
        <v>0</v>
      </c>
      <c r="AD27" s="53">
        <v>0</v>
      </c>
      <c r="AE27" s="53">
        <v>0</v>
      </c>
      <c r="AF27" s="53">
        <v>0</v>
      </c>
      <c r="AG27" s="53">
        <v>0</v>
      </c>
      <c r="AH27" s="53">
        <v>0</v>
      </c>
      <c r="AI27" s="66">
        <v>0</v>
      </c>
      <c r="AJ27" s="50" t="s">
        <v>142</v>
      </c>
      <c r="AK27" s="51" t="s">
        <v>139</v>
      </c>
      <c r="AL27" s="51">
        <v>2010</v>
      </c>
      <c r="AM27" s="51">
        <v>2012</v>
      </c>
      <c r="AN27" s="53">
        <v>0</v>
      </c>
      <c r="AO27" s="53">
        <v>0</v>
      </c>
      <c r="AP27" s="53">
        <v>0</v>
      </c>
      <c r="AQ27" s="53">
        <v>0</v>
      </c>
      <c r="AR27" s="53">
        <v>0</v>
      </c>
      <c r="AS27" s="53">
        <v>0</v>
      </c>
      <c r="AT27" s="53">
        <v>0</v>
      </c>
      <c r="AU27" s="53">
        <v>0</v>
      </c>
      <c r="AV27" s="50" t="s">
        <v>142</v>
      </c>
      <c r="AW27" s="51" t="s">
        <v>139</v>
      </c>
      <c r="AX27" s="51">
        <v>2010</v>
      </c>
      <c r="AY27" s="51">
        <v>2012</v>
      </c>
      <c r="AZ27" s="53">
        <v>0</v>
      </c>
      <c r="BA27" s="53">
        <v>0</v>
      </c>
      <c r="BB27" s="53">
        <v>0</v>
      </c>
      <c r="BC27" s="53">
        <v>0</v>
      </c>
      <c r="BD27" s="53">
        <v>0</v>
      </c>
      <c r="BE27" s="73">
        <f>SUM(F27:H27)</f>
        <v>100000</v>
      </c>
    </row>
    <row r="28" spans="1:12" s="26" customFormat="1" ht="13.5" customHeight="1">
      <c r="A28" s="54"/>
      <c r="B28" s="55"/>
      <c r="C28" s="55"/>
      <c r="D28" s="55"/>
      <c r="E28" s="75"/>
      <c r="F28" s="75"/>
      <c r="G28" s="75"/>
      <c r="H28" s="56"/>
      <c r="I28" s="56"/>
      <c r="J28" s="56"/>
      <c r="K28" s="56"/>
      <c r="L28" s="56"/>
    </row>
    <row r="29" spans="1:12" s="26" customFormat="1" ht="13.5" customHeight="1">
      <c r="A29" s="54"/>
      <c r="B29" s="55"/>
      <c r="C29" s="55"/>
      <c r="D29" s="55"/>
      <c r="E29" s="75"/>
      <c r="F29" s="75"/>
      <c r="G29" s="75"/>
      <c r="H29" s="56"/>
      <c r="I29" s="56"/>
      <c r="J29" s="56"/>
      <c r="K29" s="56"/>
      <c r="L29" s="56"/>
    </row>
    <row r="30" spans="1:59" s="3" customFormat="1" ht="12" customHeight="1">
      <c r="A30" s="118" t="s">
        <v>76</v>
      </c>
      <c r="B30" s="118"/>
      <c r="C30" s="118"/>
      <c r="D30" s="118"/>
      <c r="E30" s="118"/>
      <c r="F30" s="118"/>
      <c r="G30" s="118"/>
      <c r="H30" s="118"/>
      <c r="I30" s="118"/>
      <c r="J30" s="118"/>
      <c r="K30" s="118"/>
      <c r="L30" s="118"/>
      <c r="M30" s="118" t="s">
        <v>77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34" t="s">
        <v>78</v>
      </c>
      <c r="Z30" s="134"/>
      <c r="AA30" s="134"/>
      <c r="AB30" s="134"/>
      <c r="AC30" s="134"/>
      <c r="AD30" s="134"/>
      <c r="AE30" s="134"/>
      <c r="AF30" s="134"/>
      <c r="AG30" s="134"/>
      <c r="AH30" s="134"/>
      <c r="AI30" s="134"/>
      <c r="AJ30" s="118" t="s">
        <v>79</v>
      </c>
      <c r="AK30" s="118"/>
      <c r="AL30" s="118"/>
      <c r="AM30" s="118"/>
      <c r="AN30" s="118"/>
      <c r="AO30" s="118"/>
      <c r="AP30" s="118"/>
      <c r="AQ30" s="118"/>
      <c r="AR30" s="118"/>
      <c r="AS30" s="118"/>
      <c r="AT30" s="118"/>
      <c r="AU30" s="118"/>
      <c r="AV30" s="118" t="s">
        <v>80</v>
      </c>
      <c r="AW30" s="118"/>
      <c r="AX30" s="118"/>
      <c r="AY30" s="118"/>
      <c r="AZ30" s="118"/>
      <c r="BA30" s="118"/>
      <c r="BB30" s="118"/>
      <c r="BC30" s="118"/>
      <c r="BD30" s="118"/>
      <c r="BE30" s="118"/>
      <c r="BF30" s="118"/>
      <c r="BG30" s="118"/>
    </row>
    <row r="31" spans="1:57" s="40" customFormat="1" ht="12.75" customHeight="1">
      <c r="A31" s="109" t="s">
        <v>116</v>
      </c>
      <c r="B31" s="107" t="s">
        <v>117</v>
      </c>
      <c r="C31" s="110" t="s">
        <v>118</v>
      </c>
      <c r="D31" s="110"/>
      <c r="E31" s="107" t="s">
        <v>119</v>
      </c>
      <c r="F31" s="108" t="s">
        <v>120</v>
      </c>
      <c r="G31" s="108" t="s">
        <v>121</v>
      </c>
      <c r="H31" s="108" t="s">
        <v>122</v>
      </c>
      <c r="I31" s="108" t="s">
        <v>123</v>
      </c>
      <c r="J31" s="108" t="s">
        <v>124</v>
      </c>
      <c r="K31" s="108" t="s">
        <v>125</v>
      </c>
      <c r="L31" s="110" t="s">
        <v>126</v>
      </c>
      <c r="M31" s="109" t="s">
        <v>116</v>
      </c>
      <c r="N31" s="107" t="s">
        <v>117</v>
      </c>
      <c r="O31" s="110" t="s">
        <v>118</v>
      </c>
      <c r="P31" s="110"/>
      <c r="Q31" s="108" t="s">
        <v>156</v>
      </c>
      <c r="R31" s="108" t="s">
        <v>157</v>
      </c>
      <c r="S31" s="108" t="s">
        <v>158</v>
      </c>
      <c r="T31" s="108" t="s">
        <v>159</v>
      </c>
      <c r="U31" s="108" t="s">
        <v>160</v>
      </c>
      <c r="V31" s="108" t="s">
        <v>161</v>
      </c>
      <c r="W31" s="108" t="s">
        <v>162</v>
      </c>
      <c r="X31" s="108" t="s">
        <v>163</v>
      </c>
      <c r="Y31" s="109" t="s">
        <v>116</v>
      </c>
      <c r="Z31" s="107" t="s">
        <v>117</v>
      </c>
      <c r="AA31" s="110" t="s">
        <v>118</v>
      </c>
      <c r="AB31" s="110"/>
      <c r="AC31" s="108" t="s">
        <v>164</v>
      </c>
      <c r="AD31" s="108" t="s">
        <v>165</v>
      </c>
      <c r="AE31" s="108" t="s">
        <v>166</v>
      </c>
      <c r="AF31" s="108" t="s">
        <v>167</v>
      </c>
      <c r="AG31" s="108" t="s">
        <v>168</v>
      </c>
      <c r="AH31" s="108" t="s">
        <v>169</v>
      </c>
      <c r="AI31" s="123" t="s">
        <v>170</v>
      </c>
      <c r="AJ31" s="109" t="s">
        <v>116</v>
      </c>
      <c r="AK31" s="107" t="s">
        <v>117</v>
      </c>
      <c r="AL31" s="110" t="s">
        <v>118</v>
      </c>
      <c r="AM31" s="110"/>
      <c r="AN31" s="108" t="s">
        <v>171</v>
      </c>
      <c r="AO31" s="108" t="s">
        <v>172</v>
      </c>
      <c r="AP31" s="108" t="s">
        <v>173</v>
      </c>
      <c r="AQ31" s="108" t="s">
        <v>174</v>
      </c>
      <c r="AR31" s="108" t="s">
        <v>175</v>
      </c>
      <c r="AS31" s="108" t="s">
        <v>176</v>
      </c>
      <c r="AT31" s="108" t="s">
        <v>177</v>
      </c>
      <c r="AU31" s="110" t="s">
        <v>178</v>
      </c>
      <c r="AV31" s="109" t="s">
        <v>116</v>
      </c>
      <c r="AW31" s="107" t="s">
        <v>117</v>
      </c>
      <c r="AX31" s="110" t="s">
        <v>118</v>
      </c>
      <c r="AY31" s="110"/>
      <c r="AZ31" s="108" t="s">
        <v>179</v>
      </c>
      <c r="BA31" s="108" t="s">
        <v>180</v>
      </c>
      <c r="BB31" s="108" t="s">
        <v>181</v>
      </c>
      <c r="BC31" s="108" t="s">
        <v>182</v>
      </c>
      <c r="BD31" s="108" t="s">
        <v>183</v>
      </c>
      <c r="BE31" s="129" t="s">
        <v>184</v>
      </c>
    </row>
    <row r="32" spans="1:57" s="39" customFormat="1" ht="27.75" customHeight="1">
      <c r="A32" s="109"/>
      <c r="B32" s="107"/>
      <c r="C32" s="57" t="s">
        <v>127</v>
      </c>
      <c r="D32" s="57" t="s">
        <v>128</v>
      </c>
      <c r="E32" s="107"/>
      <c r="F32" s="108"/>
      <c r="G32" s="108"/>
      <c r="H32" s="108"/>
      <c r="I32" s="108"/>
      <c r="J32" s="108"/>
      <c r="K32" s="108"/>
      <c r="L32" s="110"/>
      <c r="M32" s="109"/>
      <c r="N32" s="107"/>
      <c r="O32" s="57" t="s">
        <v>127</v>
      </c>
      <c r="P32" s="57" t="s">
        <v>128</v>
      </c>
      <c r="Q32" s="108"/>
      <c r="R32" s="108"/>
      <c r="S32" s="108"/>
      <c r="T32" s="108"/>
      <c r="U32" s="108"/>
      <c r="V32" s="108"/>
      <c r="W32" s="108"/>
      <c r="X32" s="108"/>
      <c r="Y32" s="109"/>
      <c r="Z32" s="107"/>
      <c r="AA32" s="57" t="s">
        <v>127</v>
      </c>
      <c r="AB32" s="57" t="s">
        <v>128</v>
      </c>
      <c r="AC32" s="108"/>
      <c r="AD32" s="108"/>
      <c r="AE32" s="108"/>
      <c r="AF32" s="108"/>
      <c r="AG32" s="108"/>
      <c r="AH32" s="108"/>
      <c r="AI32" s="123"/>
      <c r="AJ32" s="109"/>
      <c r="AK32" s="107"/>
      <c r="AL32" s="57" t="s">
        <v>127</v>
      </c>
      <c r="AM32" s="57" t="s">
        <v>128</v>
      </c>
      <c r="AN32" s="108"/>
      <c r="AO32" s="108"/>
      <c r="AP32" s="108"/>
      <c r="AQ32" s="108"/>
      <c r="AR32" s="108"/>
      <c r="AS32" s="108"/>
      <c r="AT32" s="108"/>
      <c r="AU32" s="110"/>
      <c r="AV32" s="109"/>
      <c r="AW32" s="107"/>
      <c r="AX32" s="57" t="s">
        <v>127</v>
      </c>
      <c r="AY32" s="57" t="s">
        <v>128</v>
      </c>
      <c r="AZ32" s="108"/>
      <c r="BA32" s="108"/>
      <c r="BB32" s="108"/>
      <c r="BC32" s="108"/>
      <c r="BD32" s="108"/>
      <c r="BE32" s="129"/>
    </row>
    <row r="33" spans="1:57" s="26" customFormat="1" ht="48" customHeight="1">
      <c r="A33" s="58" t="s">
        <v>143</v>
      </c>
      <c r="B33" s="59" t="s">
        <v>139</v>
      </c>
      <c r="C33" s="59">
        <v>2010</v>
      </c>
      <c r="D33" s="59">
        <v>2012</v>
      </c>
      <c r="E33" s="97">
        <v>16500</v>
      </c>
      <c r="F33" s="97">
        <v>6000</v>
      </c>
      <c r="G33" s="97">
        <v>6000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58" t="s">
        <v>143</v>
      </c>
      <c r="N33" s="59" t="s">
        <v>139</v>
      </c>
      <c r="O33" s="59">
        <v>2010</v>
      </c>
      <c r="P33" s="59">
        <v>2012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0</v>
      </c>
      <c r="X33" s="60">
        <v>0</v>
      </c>
      <c r="Y33" s="58" t="s">
        <v>143</v>
      </c>
      <c r="Z33" s="59" t="s">
        <v>139</v>
      </c>
      <c r="AA33" s="59">
        <v>2010</v>
      </c>
      <c r="AB33" s="59">
        <v>2012</v>
      </c>
      <c r="AC33" s="60">
        <v>0</v>
      </c>
      <c r="AD33" s="60">
        <v>0</v>
      </c>
      <c r="AE33" s="60">
        <v>0</v>
      </c>
      <c r="AF33" s="60">
        <v>0</v>
      </c>
      <c r="AG33" s="60">
        <v>0</v>
      </c>
      <c r="AH33" s="60">
        <v>0</v>
      </c>
      <c r="AI33" s="67">
        <v>0</v>
      </c>
      <c r="AJ33" s="58" t="s">
        <v>143</v>
      </c>
      <c r="AK33" s="59" t="s">
        <v>139</v>
      </c>
      <c r="AL33" s="59">
        <v>2010</v>
      </c>
      <c r="AM33" s="59">
        <v>2012</v>
      </c>
      <c r="AN33" s="60">
        <v>0</v>
      </c>
      <c r="AO33" s="60">
        <v>0</v>
      </c>
      <c r="AP33" s="60">
        <v>0</v>
      </c>
      <c r="AQ33" s="60">
        <v>0</v>
      </c>
      <c r="AR33" s="60">
        <v>0</v>
      </c>
      <c r="AS33" s="60">
        <v>0</v>
      </c>
      <c r="AT33" s="60">
        <v>0</v>
      </c>
      <c r="AU33" s="60">
        <v>0</v>
      </c>
      <c r="AV33" s="58" t="s">
        <v>143</v>
      </c>
      <c r="AW33" s="59" t="s">
        <v>139</v>
      </c>
      <c r="AX33" s="59">
        <v>2010</v>
      </c>
      <c r="AY33" s="59">
        <v>2012</v>
      </c>
      <c r="AZ33" s="60">
        <v>0</v>
      </c>
      <c r="BA33" s="60">
        <v>0</v>
      </c>
      <c r="BB33" s="60">
        <v>0</v>
      </c>
      <c r="BC33" s="60">
        <v>0</v>
      </c>
      <c r="BD33" s="60">
        <v>0</v>
      </c>
      <c r="BE33" s="74">
        <f>SUM(F33:G33)</f>
        <v>12000</v>
      </c>
    </row>
    <row r="34" spans="1:57" s="26" customFormat="1" ht="37.5" customHeight="1">
      <c r="A34" s="94" t="s">
        <v>190</v>
      </c>
      <c r="B34" s="95" t="s">
        <v>139</v>
      </c>
      <c r="C34" s="95">
        <v>2010</v>
      </c>
      <c r="D34" s="95">
        <v>2013</v>
      </c>
      <c r="E34" s="93">
        <v>6632</v>
      </c>
      <c r="F34" s="93">
        <v>2214</v>
      </c>
      <c r="G34" s="93">
        <v>2214</v>
      </c>
      <c r="H34" s="49">
        <v>923</v>
      </c>
      <c r="I34" s="49">
        <v>0</v>
      </c>
      <c r="J34" s="49">
        <v>0</v>
      </c>
      <c r="K34" s="49">
        <v>0</v>
      </c>
      <c r="L34" s="49">
        <v>0</v>
      </c>
      <c r="M34" s="94" t="s">
        <v>190</v>
      </c>
      <c r="N34" s="95" t="s">
        <v>139</v>
      </c>
      <c r="O34" s="95">
        <v>2010</v>
      </c>
      <c r="P34" s="95">
        <v>2013</v>
      </c>
      <c r="Q34" s="49">
        <v>0</v>
      </c>
      <c r="R34" s="49">
        <v>0</v>
      </c>
      <c r="S34" s="49">
        <v>0</v>
      </c>
      <c r="T34" s="49">
        <v>0</v>
      </c>
      <c r="U34" s="49">
        <v>0</v>
      </c>
      <c r="V34" s="49">
        <v>0</v>
      </c>
      <c r="W34" s="49">
        <v>0</v>
      </c>
      <c r="X34" s="49">
        <v>0</v>
      </c>
      <c r="Y34" s="94" t="s">
        <v>190</v>
      </c>
      <c r="Z34" s="95" t="s">
        <v>139</v>
      </c>
      <c r="AA34" s="95">
        <v>2010</v>
      </c>
      <c r="AB34" s="95">
        <v>2013</v>
      </c>
      <c r="AC34" s="49">
        <v>0</v>
      </c>
      <c r="AD34" s="49">
        <v>0</v>
      </c>
      <c r="AE34" s="49">
        <v>0</v>
      </c>
      <c r="AF34" s="49">
        <v>0</v>
      </c>
      <c r="AG34" s="49">
        <v>0</v>
      </c>
      <c r="AH34" s="49">
        <v>0</v>
      </c>
      <c r="AI34" s="67">
        <v>0</v>
      </c>
      <c r="AJ34" s="94" t="s">
        <v>190</v>
      </c>
      <c r="AK34" s="95" t="s">
        <v>139</v>
      </c>
      <c r="AL34" s="95">
        <v>2010</v>
      </c>
      <c r="AM34" s="95">
        <v>2013</v>
      </c>
      <c r="AN34" s="49">
        <v>0</v>
      </c>
      <c r="AO34" s="49">
        <v>0</v>
      </c>
      <c r="AP34" s="49">
        <v>0</v>
      </c>
      <c r="AQ34" s="49">
        <v>0</v>
      </c>
      <c r="AR34" s="49">
        <v>0</v>
      </c>
      <c r="AS34" s="49">
        <v>0</v>
      </c>
      <c r="AT34" s="49">
        <v>0</v>
      </c>
      <c r="AU34" s="49">
        <v>0</v>
      </c>
      <c r="AV34" s="94" t="s">
        <v>190</v>
      </c>
      <c r="AW34" s="95" t="s">
        <v>139</v>
      </c>
      <c r="AX34" s="95">
        <v>2010</v>
      </c>
      <c r="AY34" s="95">
        <v>2013</v>
      </c>
      <c r="AZ34" s="49">
        <v>0</v>
      </c>
      <c r="BA34" s="49">
        <v>0</v>
      </c>
      <c r="BB34" s="49">
        <v>0</v>
      </c>
      <c r="BC34" s="49">
        <v>0</v>
      </c>
      <c r="BD34" s="49">
        <v>0</v>
      </c>
      <c r="BE34" s="72">
        <f>SUM(F34:I34)</f>
        <v>5351</v>
      </c>
    </row>
    <row r="35" spans="1:57" s="26" customFormat="1" ht="37.5" customHeight="1">
      <c r="A35" s="94" t="s">
        <v>191</v>
      </c>
      <c r="B35" s="95" t="s">
        <v>139</v>
      </c>
      <c r="C35" s="95">
        <v>2010</v>
      </c>
      <c r="D35" s="95">
        <v>2013</v>
      </c>
      <c r="E35" s="93">
        <v>4420</v>
      </c>
      <c r="F35" s="93">
        <v>1476</v>
      </c>
      <c r="G35" s="93">
        <v>1476</v>
      </c>
      <c r="H35" s="49">
        <v>492</v>
      </c>
      <c r="I35" s="49">
        <v>0</v>
      </c>
      <c r="J35" s="49">
        <v>0</v>
      </c>
      <c r="K35" s="49">
        <v>0</v>
      </c>
      <c r="L35" s="49">
        <v>0</v>
      </c>
      <c r="M35" s="94" t="s">
        <v>191</v>
      </c>
      <c r="N35" s="95" t="s">
        <v>139</v>
      </c>
      <c r="O35" s="95">
        <v>2010</v>
      </c>
      <c r="P35" s="95">
        <v>2013</v>
      </c>
      <c r="Q35" s="49">
        <v>0</v>
      </c>
      <c r="R35" s="49">
        <v>0</v>
      </c>
      <c r="S35" s="49">
        <v>0</v>
      </c>
      <c r="T35" s="49">
        <v>0</v>
      </c>
      <c r="U35" s="49">
        <v>0</v>
      </c>
      <c r="V35" s="49">
        <v>0</v>
      </c>
      <c r="W35" s="49">
        <v>0</v>
      </c>
      <c r="X35" s="49">
        <v>0</v>
      </c>
      <c r="Y35" s="94" t="s">
        <v>191</v>
      </c>
      <c r="Z35" s="95" t="s">
        <v>139</v>
      </c>
      <c r="AA35" s="95">
        <v>2010</v>
      </c>
      <c r="AB35" s="95">
        <v>2013</v>
      </c>
      <c r="AC35" s="49">
        <v>0</v>
      </c>
      <c r="AD35" s="49">
        <v>0</v>
      </c>
      <c r="AE35" s="49">
        <v>0</v>
      </c>
      <c r="AF35" s="49">
        <v>0</v>
      </c>
      <c r="AG35" s="49">
        <v>0</v>
      </c>
      <c r="AH35" s="49">
        <v>0</v>
      </c>
      <c r="AI35" s="67">
        <v>0</v>
      </c>
      <c r="AJ35" s="94" t="s">
        <v>191</v>
      </c>
      <c r="AK35" s="95" t="s">
        <v>139</v>
      </c>
      <c r="AL35" s="95">
        <v>2010</v>
      </c>
      <c r="AM35" s="95">
        <v>2013</v>
      </c>
      <c r="AN35" s="49">
        <v>0</v>
      </c>
      <c r="AO35" s="49">
        <v>0</v>
      </c>
      <c r="AP35" s="49">
        <v>0</v>
      </c>
      <c r="AQ35" s="49">
        <v>0</v>
      </c>
      <c r="AR35" s="49">
        <v>0</v>
      </c>
      <c r="AS35" s="49">
        <v>0</v>
      </c>
      <c r="AT35" s="49">
        <v>0</v>
      </c>
      <c r="AU35" s="49">
        <v>0</v>
      </c>
      <c r="AV35" s="94" t="s">
        <v>191</v>
      </c>
      <c r="AW35" s="95" t="s">
        <v>139</v>
      </c>
      <c r="AX35" s="95">
        <v>2010</v>
      </c>
      <c r="AY35" s="95">
        <v>2013</v>
      </c>
      <c r="AZ35" s="49">
        <v>0</v>
      </c>
      <c r="BA35" s="49">
        <v>0</v>
      </c>
      <c r="BB35" s="49">
        <v>0</v>
      </c>
      <c r="BC35" s="49">
        <v>0</v>
      </c>
      <c r="BD35" s="49">
        <v>0</v>
      </c>
      <c r="BE35" s="72">
        <f>SUM(F35:I35)</f>
        <v>3444</v>
      </c>
    </row>
    <row r="36" spans="1:59" s="26" customFormat="1" ht="48" customHeight="1">
      <c r="A36" s="94" t="s">
        <v>187</v>
      </c>
      <c r="B36" s="95" t="s">
        <v>139</v>
      </c>
      <c r="C36" s="95">
        <v>2011</v>
      </c>
      <c r="D36" s="95">
        <v>2012</v>
      </c>
      <c r="E36" s="93">
        <v>22000</v>
      </c>
      <c r="F36" s="93">
        <v>11000</v>
      </c>
      <c r="G36" s="93">
        <v>11000</v>
      </c>
      <c r="H36" s="49">
        <v>0</v>
      </c>
      <c r="I36" s="49">
        <v>0</v>
      </c>
      <c r="J36" s="49">
        <v>0</v>
      </c>
      <c r="K36" s="49">
        <v>0</v>
      </c>
      <c r="L36" s="49">
        <v>0</v>
      </c>
      <c r="M36" s="94" t="s">
        <v>187</v>
      </c>
      <c r="N36" s="95" t="s">
        <v>139</v>
      </c>
      <c r="O36" s="95">
        <v>2011</v>
      </c>
      <c r="P36" s="95">
        <v>2012</v>
      </c>
      <c r="Q36" s="93">
        <v>0</v>
      </c>
      <c r="R36" s="93">
        <v>0</v>
      </c>
      <c r="S36" s="93">
        <v>0</v>
      </c>
      <c r="T36" s="49">
        <v>0</v>
      </c>
      <c r="U36" s="49">
        <v>0</v>
      </c>
      <c r="V36" s="49">
        <v>0</v>
      </c>
      <c r="W36" s="49">
        <v>0</v>
      </c>
      <c r="X36" s="49">
        <v>0</v>
      </c>
      <c r="Y36" s="94" t="s">
        <v>187</v>
      </c>
      <c r="Z36" s="95" t="s">
        <v>139</v>
      </c>
      <c r="AA36" s="95">
        <v>2011</v>
      </c>
      <c r="AB36" s="95">
        <v>2012</v>
      </c>
      <c r="AC36" s="93">
        <v>0</v>
      </c>
      <c r="AD36" s="93">
        <v>0</v>
      </c>
      <c r="AE36" s="93">
        <v>0</v>
      </c>
      <c r="AF36" s="49">
        <v>0</v>
      </c>
      <c r="AG36" s="49">
        <v>0</v>
      </c>
      <c r="AH36" s="49">
        <v>0</v>
      </c>
      <c r="AI36" s="83">
        <v>0</v>
      </c>
      <c r="AJ36" s="94" t="s">
        <v>187</v>
      </c>
      <c r="AK36" s="95" t="s">
        <v>139</v>
      </c>
      <c r="AL36" s="95">
        <v>2011</v>
      </c>
      <c r="AM36" s="95">
        <v>2012</v>
      </c>
      <c r="AN36" s="93">
        <v>0</v>
      </c>
      <c r="AO36" s="93">
        <v>0</v>
      </c>
      <c r="AP36" s="93">
        <v>0</v>
      </c>
      <c r="AQ36" s="49">
        <v>0</v>
      </c>
      <c r="AR36" s="49">
        <v>0</v>
      </c>
      <c r="AS36" s="49">
        <v>0</v>
      </c>
      <c r="AT36" s="83">
        <v>0</v>
      </c>
      <c r="AU36" s="65">
        <v>0</v>
      </c>
      <c r="AV36" s="94" t="s">
        <v>187</v>
      </c>
      <c r="AW36" s="95" t="s">
        <v>139</v>
      </c>
      <c r="AX36" s="95">
        <v>2011</v>
      </c>
      <c r="AY36" s="95">
        <v>2012</v>
      </c>
      <c r="AZ36" s="93">
        <v>0</v>
      </c>
      <c r="BA36" s="93">
        <v>0</v>
      </c>
      <c r="BB36" s="93">
        <v>0</v>
      </c>
      <c r="BC36" s="49">
        <v>0</v>
      </c>
      <c r="BD36" s="49">
        <v>0</v>
      </c>
      <c r="BE36" s="83">
        <f>SUM(F36:G36)</f>
        <v>22000</v>
      </c>
      <c r="BF36" s="84"/>
      <c r="BG36" s="56"/>
    </row>
    <row r="37" spans="1:59" s="90" customFormat="1" ht="27" customHeight="1">
      <c r="A37" s="94" t="s">
        <v>189</v>
      </c>
      <c r="B37" s="95" t="s">
        <v>139</v>
      </c>
      <c r="C37" s="95">
        <v>2010</v>
      </c>
      <c r="D37" s="95">
        <v>2013</v>
      </c>
      <c r="E37" s="93">
        <v>18336</v>
      </c>
      <c r="F37" s="93">
        <v>1476</v>
      </c>
      <c r="G37" s="93">
        <v>1476</v>
      </c>
      <c r="H37" s="49">
        <v>1476</v>
      </c>
      <c r="I37" s="49">
        <v>0</v>
      </c>
      <c r="J37" s="49">
        <v>0</v>
      </c>
      <c r="K37" s="49">
        <v>0</v>
      </c>
      <c r="L37" s="49">
        <v>0</v>
      </c>
      <c r="M37" s="94" t="s">
        <v>189</v>
      </c>
      <c r="N37" s="95" t="s">
        <v>139</v>
      </c>
      <c r="O37" s="95">
        <v>2011</v>
      </c>
      <c r="P37" s="95">
        <v>2013</v>
      </c>
      <c r="Q37" s="93">
        <v>0</v>
      </c>
      <c r="R37" s="93">
        <v>0</v>
      </c>
      <c r="S37" s="93">
        <v>0</v>
      </c>
      <c r="T37" s="49">
        <v>0</v>
      </c>
      <c r="U37" s="49">
        <v>0</v>
      </c>
      <c r="V37" s="49">
        <v>0</v>
      </c>
      <c r="W37" s="49">
        <v>0</v>
      </c>
      <c r="X37" s="49">
        <v>0</v>
      </c>
      <c r="Y37" s="94" t="s">
        <v>189</v>
      </c>
      <c r="Z37" s="95" t="s">
        <v>139</v>
      </c>
      <c r="AA37" s="95">
        <v>2011</v>
      </c>
      <c r="AB37" s="95">
        <v>2013</v>
      </c>
      <c r="AC37" s="93">
        <v>0</v>
      </c>
      <c r="AD37" s="93">
        <v>0</v>
      </c>
      <c r="AE37" s="93">
        <v>0</v>
      </c>
      <c r="AF37" s="49">
        <v>0</v>
      </c>
      <c r="AG37" s="49">
        <v>0</v>
      </c>
      <c r="AH37" s="49">
        <v>0</v>
      </c>
      <c r="AI37" s="83">
        <v>0</v>
      </c>
      <c r="AJ37" s="94" t="s">
        <v>189</v>
      </c>
      <c r="AK37" s="95" t="s">
        <v>139</v>
      </c>
      <c r="AL37" s="95">
        <v>2011</v>
      </c>
      <c r="AM37" s="95">
        <v>2013</v>
      </c>
      <c r="AN37" s="93">
        <v>0</v>
      </c>
      <c r="AO37" s="93">
        <v>0</v>
      </c>
      <c r="AP37" s="93">
        <v>0</v>
      </c>
      <c r="AQ37" s="49">
        <v>0</v>
      </c>
      <c r="AR37" s="49">
        <v>0</v>
      </c>
      <c r="AS37" s="49">
        <v>0</v>
      </c>
      <c r="AT37" s="83">
        <v>0</v>
      </c>
      <c r="AU37" s="65">
        <v>0</v>
      </c>
      <c r="AV37" s="94" t="s">
        <v>189</v>
      </c>
      <c r="AW37" s="95" t="s">
        <v>139</v>
      </c>
      <c r="AX37" s="95">
        <v>2011</v>
      </c>
      <c r="AY37" s="95">
        <v>2013</v>
      </c>
      <c r="AZ37" s="93">
        <v>0</v>
      </c>
      <c r="BA37" s="93">
        <v>0</v>
      </c>
      <c r="BB37" s="93">
        <v>0</v>
      </c>
      <c r="BC37" s="49">
        <v>0</v>
      </c>
      <c r="BD37" s="49">
        <v>0</v>
      </c>
      <c r="BE37" s="72">
        <f>SUM(F37:I37)</f>
        <v>4428</v>
      </c>
      <c r="BF37" s="88"/>
      <c r="BG37" s="89"/>
    </row>
    <row r="38" spans="1:59" s="26" customFormat="1" ht="15" customHeight="1">
      <c r="A38" s="103" t="s">
        <v>131</v>
      </c>
      <c r="B38" s="103"/>
      <c r="C38" s="103"/>
      <c r="D38" s="103"/>
      <c r="E38" s="106">
        <f aca="true" t="shared" si="41" ref="E38:L38">SUM(E40,E42,E44,E46)</f>
        <v>29896579</v>
      </c>
      <c r="F38" s="130">
        <f>SUM(F40:F46)</f>
        <v>3157700</v>
      </c>
      <c r="G38" s="42">
        <f t="shared" si="41"/>
        <v>3691400</v>
      </c>
      <c r="H38" s="106">
        <f t="shared" si="41"/>
        <v>1725300</v>
      </c>
      <c r="I38" s="106">
        <f t="shared" si="41"/>
        <v>1741500</v>
      </c>
      <c r="J38" s="106">
        <f t="shared" si="41"/>
        <v>1690200</v>
      </c>
      <c r="K38" s="106">
        <f t="shared" si="41"/>
        <v>1640500</v>
      </c>
      <c r="L38" s="106">
        <f t="shared" si="41"/>
        <v>1587600</v>
      </c>
      <c r="M38" s="103" t="s">
        <v>131</v>
      </c>
      <c r="N38" s="103"/>
      <c r="O38" s="103"/>
      <c r="P38" s="103"/>
      <c r="Q38" s="106">
        <f>SUM(Q40,Q42,Q44,Q46)</f>
        <v>1536300</v>
      </c>
      <c r="R38" s="106">
        <f aca="true" t="shared" si="42" ref="R38:X38">SUM(R40,R42,R44,R46)</f>
        <v>1485000</v>
      </c>
      <c r="S38" s="106">
        <f t="shared" si="42"/>
        <v>1434800</v>
      </c>
      <c r="T38" s="106">
        <f t="shared" si="42"/>
        <v>1382400</v>
      </c>
      <c r="U38" s="106">
        <f t="shared" si="42"/>
        <v>1331000</v>
      </c>
      <c r="V38" s="106">
        <f t="shared" si="42"/>
        <v>1279800</v>
      </c>
      <c r="W38" s="106">
        <f t="shared" si="42"/>
        <v>1229000</v>
      </c>
      <c r="X38" s="106">
        <f t="shared" si="42"/>
        <v>1177200</v>
      </c>
      <c r="Y38" s="103" t="s">
        <v>131</v>
      </c>
      <c r="Z38" s="103"/>
      <c r="AA38" s="103"/>
      <c r="AB38" s="103"/>
      <c r="AC38" s="106">
        <f>SUM(AC40,AC42,AC44,AC46)</f>
        <v>1125900</v>
      </c>
      <c r="AD38" s="106">
        <f aca="true" t="shared" si="43" ref="AD38:AI38">SUM(AD40,AD42,AD44,AD46)</f>
        <v>1074500</v>
      </c>
      <c r="AE38" s="106">
        <f t="shared" si="43"/>
        <v>0</v>
      </c>
      <c r="AF38" s="106">
        <f t="shared" si="43"/>
        <v>0</v>
      </c>
      <c r="AG38" s="106">
        <f t="shared" si="43"/>
        <v>0</v>
      </c>
      <c r="AH38" s="106">
        <f t="shared" si="43"/>
        <v>0</v>
      </c>
      <c r="AI38" s="106">
        <f t="shared" si="43"/>
        <v>0</v>
      </c>
      <c r="AJ38" s="103" t="s">
        <v>131</v>
      </c>
      <c r="AK38" s="103"/>
      <c r="AL38" s="103"/>
      <c r="AM38" s="103"/>
      <c r="AN38" s="106">
        <f>SUM(AN40,AN42,AN44,AN46)</f>
        <v>0</v>
      </c>
      <c r="AO38" s="106">
        <f aca="true" t="shared" si="44" ref="AO38:AU38">SUM(AO40,AO42,AO44,AO46)</f>
        <v>0</v>
      </c>
      <c r="AP38" s="106">
        <f t="shared" si="44"/>
        <v>0</v>
      </c>
      <c r="AQ38" s="106">
        <f t="shared" si="44"/>
        <v>0</v>
      </c>
      <c r="AR38" s="106">
        <f t="shared" si="44"/>
        <v>0</v>
      </c>
      <c r="AS38" s="106">
        <f t="shared" si="44"/>
        <v>0</v>
      </c>
      <c r="AT38" s="106">
        <f t="shared" si="44"/>
        <v>0</v>
      </c>
      <c r="AU38" s="106">
        <f t="shared" si="44"/>
        <v>0</v>
      </c>
      <c r="AV38" s="103" t="s">
        <v>131</v>
      </c>
      <c r="AW38" s="103"/>
      <c r="AX38" s="103"/>
      <c r="AY38" s="103"/>
      <c r="AZ38" s="106">
        <f aca="true" t="shared" si="45" ref="AZ38:BE38">SUM(AZ40,AZ42,AZ44,AZ46)</f>
        <v>0</v>
      </c>
      <c r="BA38" s="106">
        <f t="shared" si="45"/>
        <v>0</v>
      </c>
      <c r="BB38" s="106">
        <f t="shared" si="45"/>
        <v>0</v>
      </c>
      <c r="BC38" s="106">
        <f t="shared" si="45"/>
        <v>0</v>
      </c>
      <c r="BD38" s="106">
        <f t="shared" si="45"/>
        <v>0</v>
      </c>
      <c r="BE38" s="64">
        <f t="shared" si="45"/>
        <v>28290100</v>
      </c>
      <c r="BG38" s="91"/>
    </row>
    <row r="39" spans="1:57" s="26" customFormat="1" ht="15" customHeight="1">
      <c r="A39" s="103"/>
      <c r="B39" s="103"/>
      <c r="C39" s="103"/>
      <c r="D39" s="103"/>
      <c r="E39" s="106"/>
      <c r="F39" s="131"/>
      <c r="G39" s="42">
        <v>632000</v>
      </c>
      <c r="H39" s="106"/>
      <c r="I39" s="106"/>
      <c r="J39" s="106"/>
      <c r="K39" s="106"/>
      <c r="L39" s="106"/>
      <c r="M39" s="103"/>
      <c r="N39" s="103"/>
      <c r="O39" s="103"/>
      <c r="P39" s="103"/>
      <c r="Q39" s="106"/>
      <c r="R39" s="106"/>
      <c r="S39" s="106"/>
      <c r="T39" s="106"/>
      <c r="U39" s="106"/>
      <c r="V39" s="106"/>
      <c r="W39" s="106"/>
      <c r="X39" s="106"/>
      <c r="Y39" s="103"/>
      <c r="Z39" s="103"/>
      <c r="AA39" s="103"/>
      <c r="AB39" s="103"/>
      <c r="AC39" s="106"/>
      <c r="AD39" s="106"/>
      <c r="AE39" s="106"/>
      <c r="AF39" s="106"/>
      <c r="AG39" s="106"/>
      <c r="AH39" s="106"/>
      <c r="AI39" s="106"/>
      <c r="AJ39" s="103"/>
      <c r="AK39" s="103"/>
      <c r="AL39" s="103"/>
      <c r="AM39" s="103"/>
      <c r="AN39" s="106"/>
      <c r="AO39" s="106"/>
      <c r="AP39" s="106"/>
      <c r="AQ39" s="106"/>
      <c r="AR39" s="106"/>
      <c r="AS39" s="106"/>
      <c r="AT39" s="106"/>
      <c r="AU39" s="106"/>
      <c r="AV39" s="103"/>
      <c r="AW39" s="103"/>
      <c r="AX39" s="103"/>
      <c r="AY39" s="103"/>
      <c r="AZ39" s="106"/>
      <c r="BA39" s="106"/>
      <c r="BB39" s="106"/>
      <c r="BC39" s="106"/>
      <c r="BD39" s="106"/>
      <c r="BE39" s="64">
        <f>SUM(G39)</f>
        <v>632000</v>
      </c>
    </row>
    <row r="40" spans="1:57" s="26" customFormat="1" ht="18" customHeight="1">
      <c r="A40" s="102" t="s">
        <v>144</v>
      </c>
      <c r="B40" s="114" t="s">
        <v>139</v>
      </c>
      <c r="C40" s="114">
        <v>2009</v>
      </c>
      <c r="D40" s="114">
        <v>2012</v>
      </c>
      <c r="E40" s="115">
        <v>1230000</v>
      </c>
      <c r="F40" s="119">
        <v>454400</v>
      </c>
      <c r="G40" s="93">
        <v>420000</v>
      </c>
      <c r="H40" s="115">
        <v>0</v>
      </c>
      <c r="I40" s="115">
        <v>0</v>
      </c>
      <c r="J40" s="115">
        <v>0</v>
      </c>
      <c r="K40" s="115">
        <v>0</v>
      </c>
      <c r="L40" s="115">
        <v>0</v>
      </c>
      <c r="M40" s="102" t="s">
        <v>144</v>
      </c>
      <c r="N40" s="114" t="s">
        <v>139</v>
      </c>
      <c r="O40" s="114">
        <v>2009</v>
      </c>
      <c r="P40" s="114">
        <v>2012</v>
      </c>
      <c r="Q40" s="115">
        <v>0</v>
      </c>
      <c r="R40" s="115">
        <v>0</v>
      </c>
      <c r="S40" s="115">
        <v>0</v>
      </c>
      <c r="T40" s="115">
        <v>0</v>
      </c>
      <c r="U40" s="115">
        <v>0</v>
      </c>
      <c r="V40" s="115">
        <v>0</v>
      </c>
      <c r="W40" s="115">
        <v>0</v>
      </c>
      <c r="X40" s="115">
        <v>0</v>
      </c>
      <c r="Y40" s="102" t="s">
        <v>144</v>
      </c>
      <c r="Z40" s="114" t="s">
        <v>139</v>
      </c>
      <c r="AA40" s="114">
        <v>2009</v>
      </c>
      <c r="AB40" s="114">
        <v>2012</v>
      </c>
      <c r="AC40" s="115">
        <v>0</v>
      </c>
      <c r="AD40" s="115">
        <v>0</v>
      </c>
      <c r="AE40" s="115">
        <v>0</v>
      </c>
      <c r="AF40" s="115">
        <v>0</v>
      </c>
      <c r="AG40" s="115">
        <v>0</v>
      </c>
      <c r="AH40" s="115">
        <v>0</v>
      </c>
      <c r="AI40" s="128">
        <v>0</v>
      </c>
      <c r="AJ40" s="102" t="s">
        <v>144</v>
      </c>
      <c r="AK40" s="114" t="s">
        <v>139</v>
      </c>
      <c r="AL40" s="114">
        <v>2009</v>
      </c>
      <c r="AM40" s="114">
        <v>2012</v>
      </c>
      <c r="AN40" s="115">
        <v>0</v>
      </c>
      <c r="AO40" s="115">
        <v>0</v>
      </c>
      <c r="AP40" s="115">
        <v>0</v>
      </c>
      <c r="AQ40" s="115">
        <v>0</v>
      </c>
      <c r="AR40" s="115">
        <v>0</v>
      </c>
      <c r="AS40" s="115">
        <v>0</v>
      </c>
      <c r="AT40" s="115">
        <v>0</v>
      </c>
      <c r="AU40" s="115">
        <v>0</v>
      </c>
      <c r="AV40" s="102" t="s">
        <v>144</v>
      </c>
      <c r="AW40" s="114" t="s">
        <v>139</v>
      </c>
      <c r="AX40" s="114">
        <v>2009</v>
      </c>
      <c r="AY40" s="114">
        <v>2012</v>
      </c>
      <c r="AZ40" s="115">
        <v>0</v>
      </c>
      <c r="BA40" s="115">
        <v>0</v>
      </c>
      <c r="BB40" s="115">
        <v>0</v>
      </c>
      <c r="BC40" s="115">
        <v>0</v>
      </c>
      <c r="BD40" s="115">
        <v>0</v>
      </c>
      <c r="BE40" s="72">
        <f>SUM(F40,G40)</f>
        <v>874400</v>
      </c>
    </row>
    <row r="41" spans="1:57" s="26" customFormat="1" ht="18" customHeight="1">
      <c r="A41" s="102"/>
      <c r="B41" s="114"/>
      <c r="C41" s="114"/>
      <c r="D41" s="114"/>
      <c r="E41" s="115"/>
      <c r="F41" s="120"/>
      <c r="G41" s="93" t="s">
        <v>145</v>
      </c>
      <c r="H41" s="115"/>
      <c r="I41" s="115"/>
      <c r="J41" s="115"/>
      <c r="K41" s="115"/>
      <c r="L41" s="115"/>
      <c r="M41" s="102"/>
      <c r="N41" s="114"/>
      <c r="O41" s="114"/>
      <c r="P41" s="114"/>
      <c r="Q41" s="115"/>
      <c r="R41" s="115"/>
      <c r="S41" s="115"/>
      <c r="T41" s="115"/>
      <c r="U41" s="115"/>
      <c r="V41" s="115"/>
      <c r="W41" s="115"/>
      <c r="X41" s="115"/>
      <c r="Y41" s="102"/>
      <c r="Z41" s="114"/>
      <c r="AA41" s="114"/>
      <c r="AB41" s="114"/>
      <c r="AC41" s="115"/>
      <c r="AD41" s="115"/>
      <c r="AE41" s="115"/>
      <c r="AF41" s="115"/>
      <c r="AG41" s="115"/>
      <c r="AH41" s="115"/>
      <c r="AI41" s="128"/>
      <c r="AJ41" s="102"/>
      <c r="AK41" s="114"/>
      <c r="AL41" s="114"/>
      <c r="AM41" s="114"/>
      <c r="AN41" s="115"/>
      <c r="AO41" s="115"/>
      <c r="AP41" s="115"/>
      <c r="AQ41" s="115"/>
      <c r="AR41" s="115"/>
      <c r="AS41" s="115"/>
      <c r="AT41" s="115"/>
      <c r="AU41" s="115"/>
      <c r="AV41" s="102"/>
      <c r="AW41" s="114"/>
      <c r="AX41" s="114"/>
      <c r="AY41" s="114"/>
      <c r="AZ41" s="115"/>
      <c r="BA41" s="115"/>
      <c r="BB41" s="115"/>
      <c r="BC41" s="115"/>
      <c r="BD41" s="115"/>
      <c r="BE41" s="96" t="s">
        <v>145</v>
      </c>
    </row>
    <row r="42" spans="1:57" s="26" customFormat="1" ht="18" customHeight="1">
      <c r="A42" s="102" t="s">
        <v>146</v>
      </c>
      <c r="B42" s="114" t="s">
        <v>139</v>
      </c>
      <c r="C42" s="114">
        <v>2009</v>
      </c>
      <c r="D42" s="114">
        <v>2012</v>
      </c>
      <c r="E42" s="115">
        <v>1084000</v>
      </c>
      <c r="F42" s="119">
        <v>340600</v>
      </c>
      <c r="G42" s="93">
        <v>377400</v>
      </c>
      <c r="H42" s="115">
        <v>0</v>
      </c>
      <c r="I42" s="115">
        <v>0</v>
      </c>
      <c r="J42" s="115">
        <v>0</v>
      </c>
      <c r="K42" s="115">
        <v>0</v>
      </c>
      <c r="L42" s="115">
        <v>0</v>
      </c>
      <c r="M42" s="102" t="s">
        <v>146</v>
      </c>
      <c r="N42" s="114" t="s">
        <v>139</v>
      </c>
      <c r="O42" s="114">
        <v>2009</v>
      </c>
      <c r="P42" s="114">
        <v>2012</v>
      </c>
      <c r="Q42" s="115">
        <v>0</v>
      </c>
      <c r="R42" s="115">
        <v>0</v>
      </c>
      <c r="S42" s="115">
        <v>0</v>
      </c>
      <c r="T42" s="115">
        <v>0</v>
      </c>
      <c r="U42" s="115">
        <v>0</v>
      </c>
      <c r="V42" s="115">
        <v>0</v>
      </c>
      <c r="W42" s="115">
        <v>0</v>
      </c>
      <c r="X42" s="115">
        <v>0</v>
      </c>
      <c r="Y42" s="102" t="s">
        <v>146</v>
      </c>
      <c r="Z42" s="114" t="s">
        <v>139</v>
      </c>
      <c r="AA42" s="114">
        <v>2009</v>
      </c>
      <c r="AB42" s="114">
        <v>2012</v>
      </c>
      <c r="AC42" s="115">
        <v>0</v>
      </c>
      <c r="AD42" s="115">
        <v>0</v>
      </c>
      <c r="AE42" s="115">
        <v>0</v>
      </c>
      <c r="AF42" s="115">
        <v>0</v>
      </c>
      <c r="AG42" s="115">
        <v>0</v>
      </c>
      <c r="AH42" s="115">
        <v>0</v>
      </c>
      <c r="AI42" s="128">
        <v>0</v>
      </c>
      <c r="AJ42" s="102" t="s">
        <v>146</v>
      </c>
      <c r="AK42" s="114" t="s">
        <v>139</v>
      </c>
      <c r="AL42" s="114">
        <v>2009</v>
      </c>
      <c r="AM42" s="114">
        <v>2012</v>
      </c>
      <c r="AN42" s="115">
        <v>0</v>
      </c>
      <c r="AO42" s="115">
        <v>0</v>
      </c>
      <c r="AP42" s="115">
        <v>0</v>
      </c>
      <c r="AQ42" s="115">
        <v>0</v>
      </c>
      <c r="AR42" s="115">
        <v>0</v>
      </c>
      <c r="AS42" s="115">
        <v>0</v>
      </c>
      <c r="AT42" s="115">
        <v>0</v>
      </c>
      <c r="AU42" s="115">
        <v>0</v>
      </c>
      <c r="AV42" s="102" t="s">
        <v>146</v>
      </c>
      <c r="AW42" s="114" t="s">
        <v>139</v>
      </c>
      <c r="AX42" s="114">
        <v>2009</v>
      </c>
      <c r="AY42" s="114">
        <v>2012</v>
      </c>
      <c r="AZ42" s="115">
        <v>0</v>
      </c>
      <c r="BA42" s="115">
        <v>0</v>
      </c>
      <c r="BB42" s="115">
        <v>0</v>
      </c>
      <c r="BC42" s="115">
        <v>0</v>
      </c>
      <c r="BD42" s="115">
        <v>0</v>
      </c>
      <c r="BE42" s="72">
        <f>SUM(F42,G42)</f>
        <v>718000</v>
      </c>
    </row>
    <row r="43" spans="1:57" s="26" customFormat="1" ht="18" customHeight="1">
      <c r="A43" s="102"/>
      <c r="B43" s="114"/>
      <c r="C43" s="114"/>
      <c r="D43" s="114"/>
      <c r="E43" s="115"/>
      <c r="F43" s="120"/>
      <c r="G43" s="93" t="s">
        <v>147</v>
      </c>
      <c r="H43" s="115"/>
      <c r="I43" s="115"/>
      <c r="J43" s="115"/>
      <c r="K43" s="115"/>
      <c r="L43" s="115"/>
      <c r="M43" s="102"/>
      <c r="N43" s="114"/>
      <c r="O43" s="114"/>
      <c r="P43" s="114"/>
      <c r="Q43" s="115"/>
      <c r="R43" s="115"/>
      <c r="S43" s="115"/>
      <c r="T43" s="115"/>
      <c r="U43" s="115"/>
      <c r="V43" s="115"/>
      <c r="W43" s="115"/>
      <c r="X43" s="115"/>
      <c r="Y43" s="102"/>
      <c r="Z43" s="114"/>
      <c r="AA43" s="114"/>
      <c r="AB43" s="114"/>
      <c r="AC43" s="115"/>
      <c r="AD43" s="115"/>
      <c r="AE43" s="115"/>
      <c r="AF43" s="115"/>
      <c r="AG43" s="115"/>
      <c r="AH43" s="115"/>
      <c r="AI43" s="128"/>
      <c r="AJ43" s="102"/>
      <c r="AK43" s="114"/>
      <c r="AL43" s="114"/>
      <c r="AM43" s="114"/>
      <c r="AN43" s="115"/>
      <c r="AO43" s="115"/>
      <c r="AP43" s="115"/>
      <c r="AQ43" s="115"/>
      <c r="AR43" s="115"/>
      <c r="AS43" s="115"/>
      <c r="AT43" s="115"/>
      <c r="AU43" s="115"/>
      <c r="AV43" s="102"/>
      <c r="AW43" s="114"/>
      <c r="AX43" s="114"/>
      <c r="AY43" s="114"/>
      <c r="AZ43" s="115"/>
      <c r="BA43" s="115"/>
      <c r="BB43" s="115"/>
      <c r="BC43" s="115"/>
      <c r="BD43" s="115"/>
      <c r="BE43" s="96" t="s">
        <v>147</v>
      </c>
    </row>
    <row r="44" spans="1:57" s="26" customFormat="1" ht="18" customHeight="1">
      <c r="A44" s="102" t="s">
        <v>148</v>
      </c>
      <c r="B44" s="114" t="s">
        <v>139</v>
      </c>
      <c r="C44" s="114">
        <v>2010</v>
      </c>
      <c r="D44" s="114">
        <v>2012</v>
      </c>
      <c r="E44" s="115">
        <v>3802000</v>
      </c>
      <c r="F44" s="119">
        <v>1680000</v>
      </c>
      <c r="G44" s="119">
        <v>2122000</v>
      </c>
      <c r="H44" s="115">
        <v>0</v>
      </c>
      <c r="I44" s="115">
        <v>0</v>
      </c>
      <c r="J44" s="115">
        <v>0</v>
      </c>
      <c r="K44" s="115">
        <v>0</v>
      </c>
      <c r="L44" s="115">
        <v>0</v>
      </c>
      <c r="M44" s="102" t="s">
        <v>148</v>
      </c>
      <c r="N44" s="114" t="s">
        <v>139</v>
      </c>
      <c r="O44" s="114">
        <v>2010</v>
      </c>
      <c r="P44" s="114">
        <v>2012</v>
      </c>
      <c r="Q44" s="115">
        <v>0</v>
      </c>
      <c r="R44" s="115">
        <v>0</v>
      </c>
      <c r="S44" s="115">
        <v>0</v>
      </c>
      <c r="T44" s="115">
        <v>0</v>
      </c>
      <c r="U44" s="115">
        <v>0</v>
      </c>
      <c r="V44" s="115">
        <v>0</v>
      </c>
      <c r="W44" s="115">
        <v>0</v>
      </c>
      <c r="X44" s="115">
        <v>0</v>
      </c>
      <c r="Y44" s="102" t="s">
        <v>148</v>
      </c>
      <c r="Z44" s="114" t="s">
        <v>139</v>
      </c>
      <c r="AA44" s="114">
        <v>2010</v>
      </c>
      <c r="AB44" s="114">
        <v>2012</v>
      </c>
      <c r="AC44" s="115">
        <v>0</v>
      </c>
      <c r="AD44" s="115">
        <v>0</v>
      </c>
      <c r="AE44" s="115">
        <v>0</v>
      </c>
      <c r="AF44" s="115">
        <v>0</v>
      </c>
      <c r="AG44" s="115">
        <v>0</v>
      </c>
      <c r="AH44" s="115">
        <v>0</v>
      </c>
      <c r="AI44" s="128">
        <v>0</v>
      </c>
      <c r="AJ44" s="102" t="s">
        <v>148</v>
      </c>
      <c r="AK44" s="114" t="s">
        <v>139</v>
      </c>
      <c r="AL44" s="114">
        <v>2010</v>
      </c>
      <c r="AM44" s="114">
        <v>2012</v>
      </c>
      <c r="AN44" s="115">
        <v>0</v>
      </c>
      <c r="AO44" s="115">
        <v>0</v>
      </c>
      <c r="AP44" s="115">
        <v>0</v>
      </c>
      <c r="AQ44" s="115">
        <v>0</v>
      </c>
      <c r="AR44" s="115">
        <v>0</v>
      </c>
      <c r="AS44" s="115">
        <v>0</v>
      </c>
      <c r="AT44" s="115">
        <v>0</v>
      </c>
      <c r="AU44" s="115">
        <v>0</v>
      </c>
      <c r="AV44" s="102" t="s">
        <v>148</v>
      </c>
      <c r="AW44" s="114" t="s">
        <v>139</v>
      </c>
      <c r="AX44" s="114">
        <v>2010</v>
      </c>
      <c r="AY44" s="114">
        <v>2012</v>
      </c>
      <c r="AZ44" s="115">
        <v>0</v>
      </c>
      <c r="BA44" s="115">
        <v>0</v>
      </c>
      <c r="BB44" s="115">
        <v>0</v>
      </c>
      <c r="BC44" s="115">
        <v>0</v>
      </c>
      <c r="BD44" s="115">
        <v>0</v>
      </c>
      <c r="BE44" s="100">
        <f>SUM(F44,G44)</f>
        <v>3802000</v>
      </c>
    </row>
    <row r="45" spans="1:57" s="26" customFormat="1" ht="18" customHeight="1">
      <c r="A45" s="102"/>
      <c r="B45" s="114"/>
      <c r="C45" s="114"/>
      <c r="D45" s="114"/>
      <c r="E45" s="115"/>
      <c r="F45" s="121"/>
      <c r="G45" s="121"/>
      <c r="H45" s="115"/>
      <c r="I45" s="115"/>
      <c r="J45" s="115"/>
      <c r="K45" s="115"/>
      <c r="L45" s="115"/>
      <c r="M45" s="102"/>
      <c r="N45" s="114"/>
      <c r="O45" s="114"/>
      <c r="P45" s="114"/>
      <c r="Q45" s="115"/>
      <c r="R45" s="115"/>
      <c r="S45" s="115"/>
      <c r="T45" s="115"/>
      <c r="U45" s="115"/>
      <c r="V45" s="115"/>
      <c r="W45" s="115"/>
      <c r="X45" s="115"/>
      <c r="Y45" s="102"/>
      <c r="Z45" s="114"/>
      <c r="AA45" s="114"/>
      <c r="AB45" s="114"/>
      <c r="AC45" s="115"/>
      <c r="AD45" s="115"/>
      <c r="AE45" s="115"/>
      <c r="AF45" s="115"/>
      <c r="AG45" s="115"/>
      <c r="AH45" s="115"/>
      <c r="AI45" s="128"/>
      <c r="AJ45" s="102"/>
      <c r="AK45" s="114"/>
      <c r="AL45" s="114"/>
      <c r="AM45" s="114"/>
      <c r="AN45" s="115"/>
      <c r="AO45" s="115"/>
      <c r="AP45" s="115"/>
      <c r="AQ45" s="115"/>
      <c r="AR45" s="115"/>
      <c r="AS45" s="115"/>
      <c r="AT45" s="115"/>
      <c r="AU45" s="115"/>
      <c r="AV45" s="102"/>
      <c r="AW45" s="114"/>
      <c r="AX45" s="114"/>
      <c r="AY45" s="114"/>
      <c r="AZ45" s="115"/>
      <c r="BA45" s="115"/>
      <c r="BB45" s="115"/>
      <c r="BC45" s="115"/>
      <c r="BD45" s="115"/>
      <c r="BE45" s="101"/>
    </row>
    <row r="46" spans="1:59" ht="36" customHeight="1">
      <c r="A46" s="94" t="s">
        <v>185</v>
      </c>
      <c r="B46" s="95" t="s">
        <v>139</v>
      </c>
      <c r="C46" s="95">
        <v>2004</v>
      </c>
      <c r="D46" s="95">
        <v>2027</v>
      </c>
      <c r="E46" s="93">
        <v>23780579</v>
      </c>
      <c r="F46" s="93">
        <v>682700</v>
      </c>
      <c r="G46" s="93">
        <v>772000</v>
      </c>
      <c r="H46" s="93">
        <v>1725300</v>
      </c>
      <c r="I46" s="93">
        <v>1741500</v>
      </c>
      <c r="J46" s="93">
        <v>1690200</v>
      </c>
      <c r="K46" s="49">
        <v>1640500</v>
      </c>
      <c r="L46" s="49">
        <v>1587600</v>
      </c>
      <c r="M46" s="94" t="s">
        <v>185</v>
      </c>
      <c r="N46" s="95" t="s">
        <v>139</v>
      </c>
      <c r="O46" s="95">
        <v>2004</v>
      </c>
      <c r="P46" s="95">
        <v>2027</v>
      </c>
      <c r="Q46" s="49">
        <v>1536300</v>
      </c>
      <c r="R46" s="49">
        <v>1485000</v>
      </c>
      <c r="S46" s="49">
        <v>1434800</v>
      </c>
      <c r="T46" s="49">
        <v>1382400</v>
      </c>
      <c r="U46" s="49">
        <v>1331000</v>
      </c>
      <c r="V46" s="49">
        <v>1279800</v>
      </c>
      <c r="W46" s="49">
        <v>1229000</v>
      </c>
      <c r="X46" s="49">
        <v>1177200</v>
      </c>
      <c r="Y46" s="94" t="s">
        <v>185</v>
      </c>
      <c r="Z46" s="95" t="s">
        <v>139</v>
      </c>
      <c r="AA46" s="95">
        <v>2004</v>
      </c>
      <c r="AB46" s="95">
        <v>2027</v>
      </c>
      <c r="AC46" s="49">
        <v>1125900</v>
      </c>
      <c r="AD46" s="49">
        <v>1074500</v>
      </c>
      <c r="AE46" s="49">
        <v>0</v>
      </c>
      <c r="AF46" s="49">
        <v>0</v>
      </c>
      <c r="AG46" s="49">
        <v>0</v>
      </c>
      <c r="AH46" s="49">
        <v>0</v>
      </c>
      <c r="AI46" s="67">
        <v>0</v>
      </c>
      <c r="AJ46" s="94" t="s">
        <v>185</v>
      </c>
      <c r="AK46" s="95" t="s">
        <v>139</v>
      </c>
      <c r="AL46" s="95">
        <v>2004</v>
      </c>
      <c r="AM46" s="95">
        <v>2027</v>
      </c>
      <c r="AN46" s="49">
        <v>0</v>
      </c>
      <c r="AO46" s="49">
        <v>0</v>
      </c>
      <c r="AP46" s="49">
        <v>0</v>
      </c>
      <c r="AQ46" s="49">
        <v>0</v>
      </c>
      <c r="AR46" s="49">
        <v>0</v>
      </c>
      <c r="AS46" s="49">
        <v>0</v>
      </c>
      <c r="AT46" s="83">
        <v>0</v>
      </c>
      <c r="AU46" s="85">
        <v>0</v>
      </c>
      <c r="AV46" s="94" t="s">
        <v>185</v>
      </c>
      <c r="AW46" s="95" t="s">
        <v>139</v>
      </c>
      <c r="AX46" s="95">
        <v>2004</v>
      </c>
      <c r="AY46" s="95">
        <v>2027</v>
      </c>
      <c r="AZ46" s="49">
        <v>0</v>
      </c>
      <c r="BA46" s="49">
        <v>0</v>
      </c>
      <c r="BB46" s="49">
        <v>0</v>
      </c>
      <c r="BC46" s="49">
        <v>0</v>
      </c>
      <c r="BD46" s="49">
        <v>0</v>
      </c>
      <c r="BE46" s="49">
        <f>SUM(F46,G46,H46,I46,J46,K46,L46,Q46,R46,S46,T46,U46,V46,W46,X46,AC46,AD46)</f>
        <v>22895700</v>
      </c>
      <c r="BF46" s="76"/>
      <c r="BG46" s="56"/>
    </row>
    <row r="47" spans="1:57" s="37" customFormat="1" ht="18" customHeight="1">
      <c r="A47" s="122" t="s">
        <v>149</v>
      </c>
      <c r="B47" s="122"/>
      <c r="C47" s="122"/>
      <c r="D47" s="122"/>
      <c r="E47" s="61">
        <f aca="true" t="shared" si="46" ref="E47:L47">+E48</f>
        <v>0</v>
      </c>
      <c r="F47" s="61">
        <f t="shared" si="46"/>
        <v>32400</v>
      </c>
      <c r="G47" s="61">
        <f t="shared" si="46"/>
        <v>32700</v>
      </c>
      <c r="H47" s="61">
        <f t="shared" si="46"/>
        <v>32800</v>
      </c>
      <c r="I47" s="61">
        <f t="shared" si="46"/>
        <v>32800</v>
      </c>
      <c r="J47" s="61">
        <f t="shared" si="46"/>
        <v>32700</v>
      </c>
      <c r="K47" s="61">
        <f t="shared" si="46"/>
        <v>32500</v>
      </c>
      <c r="L47" s="61">
        <f t="shared" si="46"/>
        <v>32100</v>
      </c>
      <c r="M47" s="122" t="s">
        <v>149</v>
      </c>
      <c r="N47" s="122"/>
      <c r="O47" s="122"/>
      <c r="P47" s="122"/>
      <c r="Q47" s="61">
        <f aca="true" t="shared" si="47" ref="Q47:X47">+Q48</f>
        <v>31600</v>
      </c>
      <c r="R47" s="61">
        <f t="shared" si="47"/>
        <v>31000</v>
      </c>
      <c r="S47" s="61">
        <f t="shared" si="47"/>
        <v>30300</v>
      </c>
      <c r="T47" s="61">
        <f t="shared" si="47"/>
        <v>29500</v>
      </c>
      <c r="U47" s="61">
        <f t="shared" si="47"/>
        <v>28600</v>
      </c>
      <c r="V47" s="61">
        <f t="shared" si="47"/>
        <v>27600</v>
      </c>
      <c r="W47" s="61">
        <f t="shared" si="47"/>
        <v>26500</v>
      </c>
      <c r="X47" s="61">
        <f t="shared" si="47"/>
        <v>25400</v>
      </c>
      <c r="Y47" s="122" t="s">
        <v>149</v>
      </c>
      <c r="Z47" s="122"/>
      <c r="AA47" s="122"/>
      <c r="AB47" s="122"/>
      <c r="AC47" s="61">
        <f aca="true" t="shared" si="48" ref="AC47:AI47">+AC48</f>
        <v>24200</v>
      </c>
      <c r="AD47" s="61">
        <f t="shared" si="48"/>
        <v>23100</v>
      </c>
      <c r="AE47" s="61">
        <f t="shared" si="48"/>
        <v>22000</v>
      </c>
      <c r="AF47" s="61">
        <f t="shared" si="48"/>
        <v>21000</v>
      </c>
      <c r="AG47" s="61">
        <f t="shared" si="48"/>
        <v>20000</v>
      </c>
      <c r="AH47" s="61">
        <f t="shared" si="48"/>
        <v>19100</v>
      </c>
      <c r="AI47" s="68">
        <f t="shared" si="48"/>
        <v>18200</v>
      </c>
      <c r="AJ47" s="122" t="s">
        <v>149</v>
      </c>
      <c r="AK47" s="122"/>
      <c r="AL47" s="122"/>
      <c r="AM47" s="122"/>
      <c r="AN47" s="61">
        <f aca="true" t="shared" si="49" ref="AN47:AU47">+AN48</f>
        <v>17300</v>
      </c>
      <c r="AO47" s="61">
        <f t="shared" si="49"/>
        <v>16500</v>
      </c>
      <c r="AP47" s="61">
        <f t="shared" si="49"/>
        <v>15800</v>
      </c>
      <c r="AQ47" s="61">
        <f t="shared" si="49"/>
        <v>13600</v>
      </c>
      <c r="AR47" s="61">
        <f t="shared" si="49"/>
        <v>13000</v>
      </c>
      <c r="AS47" s="61">
        <f t="shared" si="49"/>
        <v>12500</v>
      </c>
      <c r="AT47" s="61">
        <f t="shared" si="49"/>
        <v>12500</v>
      </c>
      <c r="AU47" s="61">
        <f t="shared" si="49"/>
        <v>12500</v>
      </c>
      <c r="AV47" s="122" t="s">
        <v>149</v>
      </c>
      <c r="AW47" s="122"/>
      <c r="AX47" s="122"/>
      <c r="AY47" s="122"/>
      <c r="AZ47" s="61">
        <f>+AZ48</f>
        <v>12300</v>
      </c>
      <c r="BA47" s="61">
        <f>+BA48</f>
        <v>12200</v>
      </c>
      <c r="BB47" s="61">
        <f>+BB48</f>
        <v>10000</v>
      </c>
      <c r="BC47" s="61">
        <f>+BC48</f>
        <v>11900</v>
      </c>
      <c r="BD47" s="61">
        <f>+BD48</f>
        <v>11800</v>
      </c>
      <c r="BE47" s="63">
        <f>SUM(BE48)</f>
        <v>0</v>
      </c>
    </row>
    <row r="48" spans="1:57" s="26" customFormat="1" ht="15" customHeight="1">
      <c r="A48" s="103" t="s">
        <v>130</v>
      </c>
      <c r="B48" s="103"/>
      <c r="C48" s="103"/>
      <c r="D48" s="103"/>
      <c r="E48" s="42">
        <f>SUM(E49)</f>
        <v>0</v>
      </c>
      <c r="F48" s="42">
        <f aca="true" t="shared" si="50" ref="F48:L48">SUM(F49)</f>
        <v>32400</v>
      </c>
      <c r="G48" s="42">
        <f t="shared" si="50"/>
        <v>32700</v>
      </c>
      <c r="H48" s="42">
        <f t="shared" si="50"/>
        <v>32800</v>
      </c>
      <c r="I48" s="42">
        <f t="shared" si="50"/>
        <v>32800</v>
      </c>
      <c r="J48" s="42">
        <f t="shared" si="50"/>
        <v>32700</v>
      </c>
      <c r="K48" s="42">
        <f t="shared" si="50"/>
        <v>32500</v>
      </c>
      <c r="L48" s="42">
        <f t="shared" si="50"/>
        <v>32100</v>
      </c>
      <c r="M48" s="103" t="s">
        <v>130</v>
      </c>
      <c r="N48" s="103"/>
      <c r="O48" s="103"/>
      <c r="P48" s="103"/>
      <c r="Q48" s="42">
        <f aca="true" t="shared" si="51" ref="Q48:X48">SUM(Q49)</f>
        <v>31600</v>
      </c>
      <c r="R48" s="42">
        <f t="shared" si="51"/>
        <v>31000</v>
      </c>
      <c r="S48" s="42">
        <f t="shared" si="51"/>
        <v>30300</v>
      </c>
      <c r="T48" s="42">
        <f t="shared" si="51"/>
        <v>29500</v>
      </c>
      <c r="U48" s="42">
        <f t="shared" si="51"/>
        <v>28600</v>
      </c>
      <c r="V48" s="42">
        <f t="shared" si="51"/>
        <v>27600</v>
      </c>
      <c r="W48" s="42">
        <f t="shared" si="51"/>
        <v>26500</v>
      </c>
      <c r="X48" s="42">
        <f t="shared" si="51"/>
        <v>25400</v>
      </c>
      <c r="Y48" s="103" t="s">
        <v>130</v>
      </c>
      <c r="Z48" s="103"/>
      <c r="AA48" s="103"/>
      <c r="AB48" s="103"/>
      <c r="AC48" s="42">
        <f aca="true" t="shared" si="52" ref="AC48:AI48">SUM(AC49)</f>
        <v>24200</v>
      </c>
      <c r="AD48" s="42">
        <f t="shared" si="52"/>
        <v>23100</v>
      </c>
      <c r="AE48" s="42">
        <f t="shared" si="52"/>
        <v>22000</v>
      </c>
      <c r="AF48" s="42">
        <f t="shared" si="52"/>
        <v>21000</v>
      </c>
      <c r="AG48" s="42">
        <f t="shared" si="52"/>
        <v>20000</v>
      </c>
      <c r="AH48" s="42">
        <f t="shared" si="52"/>
        <v>19100</v>
      </c>
      <c r="AI48" s="69">
        <f t="shared" si="52"/>
        <v>18200</v>
      </c>
      <c r="AJ48" s="103" t="s">
        <v>130</v>
      </c>
      <c r="AK48" s="103"/>
      <c r="AL48" s="103"/>
      <c r="AM48" s="103"/>
      <c r="AN48" s="42">
        <f aca="true" t="shared" si="53" ref="AN48:AU48">SUM(AN49)</f>
        <v>17300</v>
      </c>
      <c r="AO48" s="42">
        <f t="shared" si="53"/>
        <v>16500</v>
      </c>
      <c r="AP48" s="42">
        <f t="shared" si="53"/>
        <v>15800</v>
      </c>
      <c r="AQ48" s="42">
        <f t="shared" si="53"/>
        <v>13600</v>
      </c>
      <c r="AR48" s="42">
        <f t="shared" si="53"/>
        <v>13000</v>
      </c>
      <c r="AS48" s="42">
        <f t="shared" si="53"/>
        <v>12500</v>
      </c>
      <c r="AT48" s="42">
        <f t="shared" si="53"/>
        <v>12500</v>
      </c>
      <c r="AU48" s="42">
        <f t="shared" si="53"/>
        <v>12500</v>
      </c>
      <c r="AV48" s="103" t="s">
        <v>130</v>
      </c>
      <c r="AW48" s="103"/>
      <c r="AX48" s="103"/>
      <c r="AY48" s="103"/>
      <c r="AZ48" s="42">
        <f>SUM(AZ49)</f>
        <v>12300</v>
      </c>
      <c r="BA48" s="42">
        <f>SUM(BA49)</f>
        <v>12200</v>
      </c>
      <c r="BB48" s="42">
        <f>SUM(BB49)</f>
        <v>10000</v>
      </c>
      <c r="BC48" s="42">
        <f>SUM(BC49)</f>
        <v>11900</v>
      </c>
      <c r="BD48" s="42">
        <f>SUM(BD49)</f>
        <v>11800</v>
      </c>
      <c r="BE48" s="71">
        <v>0</v>
      </c>
    </row>
    <row r="49" spans="1:57" s="26" customFormat="1" ht="48" customHeight="1">
      <c r="A49" s="50" t="s">
        <v>150</v>
      </c>
      <c r="B49" s="51" t="s">
        <v>139</v>
      </c>
      <c r="C49" s="51">
        <v>1999</v>
      </c>
      <c r="D49" s="51">
        <v>2045</v>
      </c>
      <c r="E49" s="52">
        <v>0</v>
      </c>
      <c r="F49" s="52">
        <v>32400</v>
      </c>
      <c r="G49" s="52">
        <v>32700</v>
      </c>
      <c r="H49" s="52">
        <v>32800</v>
      </c>
      <c r="I49" s="52">
        <v>32800</v>
      </c>
      <c r="J49" s="53">
        <v>32700</v>
      </c>
      <c r="K49" s="53">
        <v>32500</v>
      </c>
      <c r="L49" s="53">
        <v>32100</v>
      </c>
      <c r="M49" s="50" t="s">
        <v>150</v>
      </c>
      <c r="N49" s="51" t="s">
        <v>139</v>
      </c>
      <c r="O49" s="51">
        <v>1999</v>
      </c>
      <c r="P49" s="51">
        <v>2045</v>
      </c>
      <c r="Q49" s="53">
        <v>31600</v>
      </c>
      <c r="R49" s="53">
        <v>31000</v>
      </c>
      <c r="S49" s="53">
        <v>30300</v>
      </c>
      <c r="T49" s="53">
        <v>29500</v>
      </c>
      <c r="U49" s="53">
        <v>28600</v>
      </c>
      <c r="V49" s="53">
        <v>27600</v>
      </c>
      <c r="W49" s="53">
        <v>26500</v>
      </c>
      <c r="X49" s="53">
        <v>25400</v>
      </c>
      <c r="Y49" s="50" t="s">
        <v>150</v>
      </c>
      <c r="Z49" s="51" t="s">
        <v>139</v>
      </c>
      <c r="AA49" s="51">
        <v>1999</v>
      </c>
      <c r="AB49" s="51">
        <v>2045</v>
      </c>
      <c r="AC49" s="53">
        <v>24200</v>
      </c>
      <c r="AD49" s="53">
        <v>23100</v>
      </c>
      <c r="AE49" s="53">
        <v>22000</v>
      </c>
      <c r="AF49" s="53">
        <v>21000</v>
      </c>
      <c r="AG49" s="53">
        <v>20000</v>
      </c>
      <c r="AH49" s="53">
        <v>19100</v>
      </c>
      <c r="AI49" s="70">
        <v>18200</v>
      </c>
      <c r="AJ49" s="50" t="s">
        <v>150</v>
      </c>
      <c r="AK49" s="51" t="s">
        <v>139</v>
      </c>
      <c r="AL49" s="51">
        <v>1999</v>
      </c>
      <c r="AM49" s="51">
        <v>2045</v>
      </c>
      <c r="AN49" s="53">
        <v>17300</v>
      </c>
      <c r="AO49" s="53">
        <v>16500</v>
      </c>
      <c r="AP49" s="53">
        <v>15800</v>
      </c>
      <c r="AQ49" s="53">
        <v>13600</v>
      </c>
      <c r="AR49" s="53">
        <v>13000</v>
      </c>
      <c r="AS49" s="53">
        <v>12500</v>
      </c>
      <c r="AT49" s="53">
        <v>12500</v>
      </c>
      <c r="AU49" s="53">
        <v>12500</v>
      </c>
      <c r="AV49" s="50" t="s">
        <v>150</v>
      </c>
      <c r="AW49" s="51" t="s">
        <v>139</v>
      </c>
      <c r="AX49" s="51">
        <v>1999</v>
      </c>
      <c r="AY49" s="51">
        <v>2045</v>
      </c>
      <c r="AZ49" s="53">
        <v>12300</v>
      </c>
      <c r="BA49" s="53">
        <v>12200</v>
      </c>
      <c r="BB49" s="53">
        <v>10000</v>
      </c>
      <c r="BC49" s="53">
        <v>11900</v>
      </c>
      <c r="BD49" s="53">
        <v>11800</v>
      </c>
      <c r="BE49" s="73">
        <v>0</v>
      </c>
    </row>
    <row r="50" spans="1:55" ht="12.75" customHeight="1">
      <c r="A50" s="39" t="s">
        <v>151</v>
      </c>
      <c r="BC50" s="30" t="s">
        <v>112</v>
      </c>
    </row>
    <row r="51" spans="1:3" ht="12.75">
      <c r="A51" s="38" t="s">
        <v>152</v>
      </c>
      <c r="C51" s="62" t="s">
        <v>154</v>
      </c>
    </row>
    <row r="52" spans="1:55" ht="15">
      <c r="A52" s="38" t="s">
        <v>153</v>
      </c>
      <c r="C52" s="62" t="s">
        <v>155</v>
      </c>
      <c r="D52" s="62"/>
      <c r="BC52" s="31" t="s">
        <v>113</v>
      </c>
    </row>
  </sheetData>
  <sheetProtection/>
  <mergeCells count="677">
    <mergeCell ref="F38:F39"/>
    <mergeCell ref="F23:F24"/>
    <mergeCell ref="Y2:AI2"/>
    <mergeCell ref="Y30:AI30"/>
    <mergeCell ref="AV47:AY47"/>
    <mergeCell ref="AV48:AY48"/>
    <mergeCell ref="AV25:AY25"/>
    <mergeCell ref="AV30:BG30"/>
    <mergeCell ref="AZ31:AZ32"/>
    <mergeCell ref="BA31:BA32"/>
    <mergeCell ref="BC42:BC43"/>
    <mergeCell ref="BD42:BD43"/>
    <mergeCell ref="AV44:AV45"/>
    <mergeCell ref="AW44:AW45"/>
    <mergeCell ref="AX44:AX45"/>
    <mergeCell ref="AY44:AY45"/>
    <mergeCell ref="AZ44:AZ45"/>
    <mergeCell ref="BA44:BA45"/>
    <mergeCell ref="BB44:BB45"/>
    <mergeCell ref="BC44:BC45"/>
    <mergeCell ref="BB40:BB41"/>
    <mergeCell ref="BC40:BC41"/>
    <mergeCell ref="BD40:BD41"/>
    <mergeCell ref="BB42:BB43"/>
    <mergeCell ref="BD44:BD45"/>
    <mergeCell ref="AV42:AV43"/>
    <mergeCell ref="AW42:AW43"/>
    <mergeCell ref="AX42:AX43"/>
    <mergeCell ref="AY42:AY43"/>
    <mergeCell ref="AZ42:AZ43"/>
    <mergeCell ref="BA42:BA43"/>
    <mergeCell ref="AV40:AV41"/>
    <mergeCell ref="AW40:AW41"/>
    <mergeCell ref="AX40:AX41"/>
    <mergeCell ref="AY40:AY41"/>
    <mergeCell ref="AZ40:AZ41"/>
    <mergeCell ref="BA40:BA41"/>
    <mergeCell ref="BE31:BE32"/>
    <mergeCell ref="AV38:AY39"/>
    <mergeCell ref="AZ38:AZ39"/>
    <mergeCell ref="BA38:BA39"/>
    <mergeCell ref="BB38:BB39"/>
    <mergeCell ref="BC38:BC39"/>
    <mergeCell ref="BD38:BD39"/>
    <mergeCell ref="AV31:AV32"/>
    <mergeCell ref="AW31:AW32"/>
    <mergeCell ref="AX31:AY31"/>
    <mergeCell ref="BB31:BB32"/>
    <mergeCell ref="BC31:BC32"/>
    <mergeCell ref="BD31:BD32"/>
    <mergeCell ref="AV23:AY24"/>
    <mergeCell ref="AZ23:AZ24"/>
    <mergeCell ref="BA23:BA24"/>
    <mergeCell ref="BB23:BB24"/>
    <mergeCell ref="BC23:BC24"/>
    <mergeCell ref="BD23:BD24"/>
    <mergeCell ref="BD19:BD20"/>
    <mergeCell ref="AV21:AV22"/>
    <mergeCell ref="AW21:AW22"/>
    <mergeCell ref="AX21:AX22"/>
    <mergeCell ref="AY21:AY22"/>
    <mergeCell ref="AZ21:AZ22"/>
    <mergeCell ref="BA21:BA22"/>
    <mergeCell ref="BB21:BB22"/>
    <mergeCell ref="BC21:BC22"/>
    <mergeCell ref="BD21:BD22"/>
    <mergeCell ref="AV17:AY17"/>
    <mergeCell ref="AV19:AY20"/>
    <mergeCell ref="AZ19:AZ20"/>
    <mergeCell ref="BA19:BA20"/>
    <mergeCell ref="BB19:BB20"/>
    <mergeCell ref="BC19:BC20"/>
    <mergeCell ref="BD13:BD14"/>
    <mergeCell ref="AV15:AY16"/>
    <mergeCell ref="AZ15:AZ16"/>
    <mergeCell ref="BA15:BA16"/>
    <mergeCell ref="BB15:BB16"/>
    <mergeCell ref="BC15:BC16"/>
    <mergeCell ref="BD15:BD16"/>
    <mergeCell ref="AV12:AY12"/>
    <mergeCell ref="AV13:AY14"/>
    <mergeCell ref="AZ13:AZ14"/>
    <mergeCell ref="BA13:BA14"/>
    <mergeCell ref="BB13:BB14"/>
    <mergeCell ref="BC13:BC14"/>
    <mergeCell ref="BD8:BD9"/>
    <mergeCell ref="AV10:AY11"/>
    <mergeCell ref="AZ10:AZ11"/>
    <mergeCell ref="BA10:BA11"/>
    <mergeCell ref="BB10:BB11"/>
    <mergeCell ref="BC10:BC11"/>
    <mergeCell ref="BD10:BD11"/>
    <mergeCell ref="AV7:AY7"/>
    <mergeCell ref="AV8:AY9"/>
    <mergeCell ref="AZ8:AZ9"/>
    <mergeCell ref="BA8:BA9"/>
    <mergeCell ref="BB8:BB9"/>
    <mergeCell ref="BC8:BC9"/>
    <mergeCell ref="BC3:BC4"/>
    <mergeCell ref="BD3:BD4"/>
    <mergeCell ref="BE3:BE4"/>
    <mergeCell ref="AV5:AY6"/>
    <mergeCell ref="AZ5:AZ6"/>
    <mergeCell ref="BA5:BA6"/>
    <mergeCell ref="BB5:BB6"/>
    <mergeCell ref="BC5:BC6"/>
    <mergeCell ref="BD5:BD6"/>
    <mergeCell ref="AV3:AV4"/>
    <mergeCell ref="AJ47:AM47"/>
    <mergeCell ref="AJ48:AM48"/>
    <mergeCell ref="AW3:AW4"/>
    <mergeCell ref="AX3:AY3"/>
    <mergeCell ref="AZ3:AZ4"/>
    <mergeCell ref="BA3:BA4"/>
    <mergeCell ref="AS44:AS45"/>
    <mergeCell ref="AS38:AS39"/>
    <mergeCell ref="AU31:AU32"/>
    <mergeCell ref="AS23:AS24"/>
    <mergeCell ref="AJ44:AJ45"/>
    <mergeCell ref="AK44:AK45"/>
    <mergeCell ref="AL44:AL45"/>
    <mergeCell ref="AM44:AM45"/>
    <mergeCell ref="AU40:AU41"/>
    <mergeCell ref="AR44:AR45"/>
    <mergeCell ref="AO42:AO43"/>
    <mergeCell ref="AP42:AP43"/>
    <mergeCell ref="AN44:AN45"/>
    <mergeCell ref="AO44:AO45"/>
    <mergeCell ref="AS42:AS43"/>
    <mergeCell ref="AT44:AT45"/>
    <mergeCell ref="AU44:AU45"/>
    <mergeCell ref="AO40:AO41"/>
    <mergeCell ref="AV2:BG2"/>
    <mergeCell ref="AU42:AU43"/>
    <mergeCell ref="AP44:AP45"/>
    <mergeCell ref="AQ44:AQ45"/>
    <mergeCell ref="BB3:BB4"/>
    <mergeCell ref="AT23:AT24"/>
    <mergeCell ref="AP38:AP39"/>
    <mergeCell ref="AQ38:AQ39"/>
    <mergeCell ref="AT42:AT43"/>
    <mergeCell ref="AQ40:AQ41"/>
    <mergeCell ref="AR40:AR41"/>
    <mergeCell ref="AS40:AS41"/>
    <mergeCell ref="AT40:AT41"/>
    <mergeCell ref="AP40:AP41"/>
    <mergeCell ref="AQ42:AQ43"/>
    <mergeCell ref="AR42:AR43"/>
    <mergeCell ref="AJ42:AJ43"/>
    <mergeCell ref="AK42:AK43"/>
    <mergeCell ref="AL42:AL43"/>
    <mergeCell ref="AM42:AM43"/>
    <mergeCell ref="AN42:AN43"/>
    <mergeCell ref="AN38:AN39"/>
    <mergeCell ref="AT38:AT39"/>
    <mergeCell ref="AU38:AU39"/>
    <mergeCell ref="AJ40:AJ41"/>
    <mergeCell ref="AK40:AK41"/>
    <mergeCell ref="AL40:AL41"/>
    <mergeCell ref="AM40:AM41"/>
    <mergeCell ref="AN40:AN41"/>
    <mergeCell ref="AJ38:AM39"/>
    <mergeCell ref="AR38:AR39"/>
    <mergeCell ref="AO38:AO39"/>
    <mergeCell ref="AR31:AR32"/>
    <mergeCell ref="AS31:AS32"/>
    <mergeCell ref="AT31:AT32"/>
    <mergeCell ref="AP31:AP32"/>
    <mergeCell ref="AQ31:AQ32"/>
    <mergeCell ref="AR23:AR24"/>
    <mergeCell ref="AJ30:AU30"/>
    <mergeCell ref="AJ31:AJ32"/>
    <mergeCell ref="AK31:AK32"/>
    <mergeCell ref="AL31:AM31"/>
    <mergeCell ref="AN31:AN32"/>
    <mergeCell ref="AO31:AO32"/>
    <mergeCell ref="AQ21:AQ22"/>
    <mergeCell ref="AJ23:AM24"/>
    <mergeCell ref="AN23:AN24"/>
    <mergeCell ref="AJ25:AM25"/>
    <mergeCell ref="AR21:AR22"/>
    <mergeCell ref="AS21:AS22"/>
    <mergeCell ref="AT21:AT22"/>
    <mergeCell ref="AU21:AU22"/>
    <mergeCell ref="AO23:AO24"/>
    <mergeCell ref="AP23:AP24"/>
    <mergeCell ref="AQ23:AQ24"/>
    <mergeCell ref="AU23:AU24"/>
    <mergeCell ref="AS19:AS20"/>
    <mergeCell ref="AT19:AT20"/>
    <mergeCell ref="AU19:AU20"/>
    <mergeCell ref="AJ21:AJ22"/>
    <mergeCell ref="AK21:AK22"/>
    <mergeCell ref="AL21:AL22"/>
    <mergeCell ref="AM21:AM22"/>
    <mergeCell ref="AN21:AN22"/>
    <mergeCell ref="AO21:AO22"/>
    <mergeCell ref="AP21:AP22"/>
    <mergeCell ref="AS15:AS16"/>
    <mergeCell ref="AT15:AT16"/>
    <mergeCell ref="AU15:AU16"/>
    <mergeCell ref="AJ17:AM17"/>
    <mergeCell ref="AJ19:AM20"/>
    <mergeCell ref="AN19:AN20"/>
    <mergeCell ref="AO19:AO20"/>
    <mergeCell ref="AP19:AP20"/>
    <mergeCell ref="AQ19:AQ20"/>
    <mergeCell ref="AR19:AR20"/>
    <mergeCell ref="AR13:AR14"/>
    <mergeCell ref="AS13:AS14"/>
    <mergeCell ref="AT13:AT14"/>
    <mergeCell ref="AU13:AU14"/>
    <mergeCell ref="AJ15:AM16"/>
    <mergeCell ref="AN15:AN16"/>
    <mergeCell ref="AO15:AO16"/>
    <mergeCell ref="AP15:AP16"/>
    <mergeCell ref="AQ15:AQ16"/>
    <mergeCell ref="AR15:AR16"/>
    <mergeCell ref="AJ12:AM12"/>
    <mergeCell ref="AJ13:AM14"/>
    <mergeCell ref="AN13:AN14"/>
    <mergeCell ref="AO13:AO14"/>
    <mergeCell ref="AP13:AP14"/>
    <mergeCell ref="AQ13:AQ14"/>
    <mergeCell ref="AU8:AU9"/>
    <mergeCell ref="AJ10:AM11"/>
    <mergeCell ref="AN10:AN11"/>
    <mergeCell ref="AO10:AO11"/>
    <mergeCell ref="AP10:AP11"/>
    <mergeCell ref="AQ10:AQ11"/>
    <mergeCell ref="AR10:AR11"/>
    <mergeCell ref="AS10:AS11"/>
    <mergeCell ref="AT10:AT11"/>
    <mergeCell ref="AU10:AU11"/>
    <mergeCell ref="AU5:AU6"/>
    <mergeCell ref="AJ7:AM7"/>
    <mergeCell ref="AJ8:AM9"/>
    <mergeCell ref="AN8:AN9"/>
    <mergeCell ref="AO8:AO9"/>
    <mergeCell ref="AP8:AP9"/>
    <mergeCell ref="AQ8:AQ9"/>
    <mergeCell ref="AR8:AR9"/>
    <mergeCell ref="AS8:AS9"/>
    <mergeCell ref="AT8:AT9"/>
    <mergeCell ref="AT3:AT4"/>
    <mergeCell ref="AU3:AU4"/>
    <mergeCell ref="AJ5:AM6"/>
    <mergeCell ref="AN5:AN6"/>
    <mergeCell ref="AO5:AO6"/>
    <mergeCell ref="AP5:AP6"/>
    <mergeCell ref="AQ5:AQ6"/>
    <mergeCell ref="AR5:AR6"/>
    <mergeCell ref="AS5:AS6"/>
    <mergeCell ref="AT5:AT6"/>
    <mergeCell ref="AJ2:AU2"/>
    <mergeCell ref="AJ3:AJ4"/>
    <mergeCell ref="AK3:AK4"/>
    <mergeCell ref="AL3:AM3"/>
    <mergeCell ref="AN3:AN4"/>
    <mergeCell ref="AO3:AO4"/>
    <mergeCell ref="AP3:AP4"/>
    <mergeCell ref="AQ3:AQ4"/>
    <mergeCell ref="AR3:AR4"/>
    <mergeCell ref="AS3:AS4"/>
    <mergeCell ref="AF44:AF45"/>
    <mergeCell ref="AG44:AG45"/>
    <mergeCell ref="AH44:AH45"/>
    <mergeCell ref="AI44:AI45"/>
    <mergeCell ref="Y47:AB47"/>
    <mergeCell ref="Y48:AB48"/>
    <mergeCell ref="AG42:AG43"/>
    <mergeCell ref="AH42:AH43"/>
    <mergeCell ref="AI42:AI43"/>
    <mergeCell ref="Y44:Y45"/>
    <mergeCell ref="Z44:Z45"/>
    <mergeCell ref="AA44:AA45"/>
    <mergeCell ref="AB44:AB45"/>
    <mergeCell ref="AC44:AC45"/>
    <mergeCell ref="AD44:AD45"/>
    <mergeCell ref="AE44:AE45"/>
    <mergeCell ref="AH40:AH41"/>
    <mergeCell ref="AI40:AI41"/>
    <mergeCell ref="Y42:Y43"/>
    <mergeCell ref="Z42:Z43"/>
    <mergeCell ref="AA42:AA43"/>
    <mergeCell ref="AB42:AB43"/>
    <mergeCell ref="AC42:AC43"/>
    <mergeCell ref="AD42:AD43"/>
    <mergeCell ref="AE42:AE43"/>
    <mergeCell ref="AF42:AF43"/>
    <mergeCell ref="AI38:AI39"/>
    <mergeCell ref="Y40:Y41"/>
    <mergeCell ref="Z40:Z41"/>
    <mergeCell ref="AA40:AA41"/>
    <mergeCell ref="AB40:AB41"/>
    <mergeCell ref="AC40:AC41"/>
    <mergeCell ref="AD40:AD41"/>
    <mergeCell ref="AE40:AE41"/>
    <mergeCell ref="AF40:AF41"/>
    <mergeCell ref="AG40:AG41"/>
    <mergeCell ref="AG31:AG32"/>
    <mergeCell ref="AH31:AH32"/>
    <mergeCell ref="AI31:AI32"/>
    <mergeCell ref="Y38:AB39"/>
    <mergeCell ref="AC38:AC39"/>
    <mergeCell ref="AD38:AD39"/>
    <mergeCell ref="AE38:AE39"/>
    <mergeCell ref="AF38:AF39"/>
    <mergeCell ref="AG38:AG39"/>
    <mergeCell ref="AH38:AH39"/>
    <mergeCell ref="AH23:AH24"/>
    <mergeCell ref="AI23:AI24"/>
    <mergeCell ref="Y25:AB25"/>
    <mergeCell ref="Y31:Y32"/>
    <mergeCell ref="Z31:Z32"/>
    <mergeCell ref="AA31:AB31"/>
    <mergeCell ref="AC31:AC32"/>
    <mergeCell ref="AD31:AD32"/>
    <mergeCell ref="AE31:AE32"/>
    <mergeCell ref="AF31:AF32"/>
    <mergeCell ref="AF21:AF22"/>
    <mergeCell ref="AG21:AG22"/>
    <mergeCell ref="AH21:AH22"/>
    <mergeCell ref="AI21:AI22"/>
    <mergeCell ref="Y23:AB24"/>
    <mergeCell ref="AC23:AC24"/>
    <mergeCell ref="AD23:AD24"/>
    <mergeCell ref="AE23:AE24"/>
    <mergeCell ref="AF23:AF24"/>
    <mergeCell ref="AG23:AG24"/>
    <mergeCell ref="AG19:AG20"/>
    <mergeCell ref="AH19:AH20"/>
    <mergeCell ref="AI19:AI20"/>
    <mergeCell ref="Y21:Y22"/>
    <mergeCell ref="Z21:Z22"/>
    <mergeCell ref="AA21:AA22"/>
    <mergeCell ref="AB21:AB22"/>
    <mergeCell ref="AC21:AC22"/>
    <mergeCell ref="AD21:AD22"/>
    <mergeCell ref="AE21:AE22"/>
    <mergeCell ref="Y17:AB17"/>
    <mergeCell ref="Y19:AB20"/>
    <mergeCell ref="AC19:AC20"/>
    <mergeCell ref="AD19:AD20"/>
    <mergeCell ref="AE19:AE20"/>
    <mergeCell ref="AF19:AF20"/>
    <mergeCell ref="AI13:AI14"/>
    <mergeCell ref="Y15:AB16"/>
    <mergeCell ref="AC15:AC16"/>
    <mergeCell ref="AD15:AD16"/>
    <mergeCell ref="AE15:AE16"/>
    <mergeCell ref="AF15:AF16"/>
    <mergeCell ref="AG15:AG16"/>
    <mergeCell ref="AH15:AH16"/>
    <mergeCell ref="AI15:AI16"/>
    <mergeCell ref="AH10:AH11"/>
    <mergeCell ref="AI10:AI11"/>
    <mergeCell ref="Y12:AB12"/>
    <mergeCell ref="Y13:AB14"/>
    <mergeCell ref="AC13:AC14"/>
    <mergeCell ref="AD13:AD14"/>
    <mergeCell ref="AE13:AE14"/>
    <mergeCell ref="AF13:AF14"/>
    <mergeCell ref="AG13:AG14"/>
    <mergeCell ref="AH13:AH14"/>
    <mergeCell ref="Y10:AB11"/>
    <mergeCell ref="AC10:AC11"/>
    <mergeCell ref="AD10:AD11"/>
    <mergeCell ref="AE10:AE11"/>
    <mergeCell ref="AF10:AF11"/>
    <mergeCell ref="AG10:AG11"/>
    <mergeCell ref="AI5:AI6"/>
    <mergeCell ref="Y7:AB7"/>
    <mergeCell ref="Y8:AB9"/>
    <mergeCell ref="AC8:AC9"/>
    <mergeCell ref="AD8:AD9"/>
    <mergeCell ref="AE8:AE9"/>
    <mergeCell ref="AF8:AF9"/>
    <mergeCell ref="AG8:AG9"/>
    <mergeCell ref="AH8:AH9"/>
    <mergeCell ref="AI8:AI9"/>
    <mergeCell ref="AG3:AG4"/>
    <mergeCell ref="AH3:AH4"/>
    <mergeCell ref="AI3:AI4"/>
    <mergeCell ref="Y5:AB6"/>
    <mergeCell ref="AC5:AC6"/>
    <mergeCell ref="AD5:AD6"/>
    <mergeCell ref="AE5:AE6"/>
    <mergeCell ref="AF5:AF6"/>
    <mergeCell ref="AG5:AG6"/>
    <mergeCell ref="AH5:AH6"/>
    <mergeCell ref="M47:P47"/>
    <mergeCell ref="M48:P48"/>
    <mergeCell ref="Y3:Y4"/>
    <mergeCell ref="Z3:Z4"/>
    <mergeCell ref="AA3:AB3"/>
    <mergeCell ref="AC3:AC4"/>
    <mergeCell ref="M44:M45"/>
    <mergeCell ref="N44:N45"/>
    <mergeCell ref="O44:O45"/>
    <mergeCell ref="P44:P45"/>
    <mergeCell ref="AD3:AD4"/>
    <mergeCell ref="AE3:AE4"/>
    <mergeCell ref="AF3:AF4"/>
    <mergeCell ref="S44:S45"/>
    <mergeCell ref="T44:T45"/>
    <mergeCell ref="U44:U45"/>
    <mergeCell ref="V44:V45"/>
    <mergeCell ref="W44:W45"/>
    <mergeCell ref="X44:X45"/>
    <mergeCell ref="W42:W43"/>
    <mergeCell ref="Q44:Q45"/>
    <mergeCell ref="R44:R45"/>
    <mergeCell ref="S42:S43"/>
    <mergeCell ref="T42:T43"/>
    <mergeCell ref="U42:U43"/>
    <mergeCell ref="V42:V43"/>
    <mergeCell ref="X42:X43"/>
    <mergeCell ref="M42:M43"/>
    <mergeCell ref="N42:N43"/>
    <mergeCell ref="O42:O43"/>
    <mergeCell ref="P42:P43"/>
    <mergeCell ref="Q42:Q43"/>
    <mergeCell ref="R42:R43"/>
    <mergeCell ref="S40:S41"/>
    <mergeCell ref="T40:T41"/>
    <mergeCell ref="U40:U41"/>
    <mergeCell ref="V40:V41"/>
    <mergeCell ref="W40:W41"/>
    <mergeCell ref="X40:X41"/>
    <mergeCell ref="U38:U39"/>
    <mergeCell ref="V38:V39"/>
    <mergeCell ref="W38:W39"/>
    <mergeCell ref="X38:X39"/>
    <mergeCell ref="M40:M41"/>
    <mergeCell ref="N40:N41"/>
    <mergeCell ref="O40:O41"/>
    <mergeCell ref="P40:P41"/>
    <mergeCell ref="Q40:Q41"/>
    <mergeCell ref="R40:R41"/>
    <mergeCell ref="T31:T32"/>
    <mergeCell ref="U31:U32"/>
    <mergeCell ref="V31:V32"/>
    <mergeCell ref="W31:W32"/>
    <mergeCell ref="X31:X32"/>
    <mergeCell ref="M38:P39"/>
    <mergeCell ref="Q38:Q39"/>
    <mergeCell ref="R38:R39"/>
    <mergeCell ref="S38:S39"/>
    <mergeCell ref="T38:T39"/>
    <mergeCell ref="W23:W24"/>
    <mergeCell ref="X23:X24"/>
    <mergeCell ref="M25:P25"/>
    <mergeCell ref="M30:X30"/>
    <mergeCell ref="M31:M32"/>
    <mergeCell ref="N31:N32"/>
    <mergeCell ref="O31:P31"/>
    <mergeCell ref="Q31:Q32"/>
    <mergeCell ref="R31:R32"/>
    <mergeCell ref="S31:S32"/>
    <mergeCell ref="V21:V22"/>
    <mergeCell ref="W21:W22"/>
    <mergeCell ref="X21:X22"/>
    <mergeCell ref="M23:P24"/>
    <mergeCell ref="Q23:Q24"/>
    <mergeCell ref="R23:R24"/>
    <mergeCell ref="S23:S24"/>
    <mergeCell ref="T23:T24"/>
    <mergeCell ref="U23:U24"/>
    <mergeCell ref="V23:V24"/>
    <mergeCell ref="X19:X20"/>
    <mergeCell ref="M21:M22"/>
    <mergeCell ref="N21:N22"/>
    <mergeCell ref="O21:O22"/>
    <mergeCell ref="P21:P22"/>
    <mergeCell ref="Q21:Q22"/>
    <mergeCell ref="R21:R22"/>
    <mergeCell ref="S21:S22"/>
    <mergeCell ref="T21:T22"/>
    <mergeCell ref="U21:U22"/>
    <mergeCell ref="X15:X16"/>
    <mergeCell ref="M17:P17"/>
    <mergeCell ref="M19:P20"/>
    <mergeCell ref="Q19:Q20"/>
    <mergeCell ref="R19:R20"/>
    <mergeCell ref="S19:S20"/>
    <mergeCell ref="T19:T20"/>
    <mergeCell ref="U19:U20"/>
    <mergeCell ref="V19:V20"/>
    <mergeCell ref="W19:W20"/>
    <mergeCell ref="W13:W14"/>
    <mergeCell ref="X13:X14"/>
    <mergeCell ref="M15:P16"/>
    <mergeCell ref="Q15:Q16"/>
    <mergeCell ref="R15:R16"/>
    <mergeCell ref="S15:S16"/>
    <mergeCell ref="T15:T16"/>
    <mergeCell ref="U15:U16"/>
    <mergeCell ref="V15:V16"/>
    <mergeCell ref="W15:W16"/>
    <mergeCell ref="W10:W11"/>
    <mergeCell ref="X10:X11"/>
    <mergeCell ref="M12:P12"/>
    <mergeCell ref="M13:P14"/>
    <mergeCell ref="Q13:Q14"/>
    <mergeCell ref="R13:R14"/>
    <mergeCell ref="S13:S14"/>
    <mergeCell ref="T13:T14"/>
    <mergeCell ref="U13:U14"/>
    <mergeCell ref="V13:V14"/>
    <mergeCell ref="V8:V9"/>
    <mergeCell ref="W8:W9"/>
    <mergeCell ref="X8:X9"/>
    <mergeCell ref="M10:P11"/>
    <mergeCell ref="Q10:Q11"/>
    <mergeCell ref="R10:R11"/>
    <mergeCell ref="S10:S11"/>
    <mergeCell ref="T10:T11"/>
    <mergeCell ref="U10:U11"/>
    <mergeCell ref="V10:V11"/>
    <mergeCell ref="V5:V6"/>
    <mergeCell ref="W5:W6"/>
    <mergeCell ref="X5:X6"/>
    <mergeCell ref="M7:P7"/>
    <mergeCell ref="M8:P9"/>
    <mergeCell ref="Q8:Q9"/>
    <mergeCell ref="R8:R9"/>
    <mergeCell ref="S8:S9"/>
    <mergeCell ref="T8:T9"/>
    <mergeCell ref="U8:U9"/>
    <mergeCell ref="U3:U4"/>
    <mergeCell ref="V3:V4"/>
    <mergeCell ref="W3:W4"/>
    <mergeCell ref="X3:X4"/>
    <mergeCell ref="M5:P6"/>
    <mergeCell ref="Q5:Q6"/>
    <mergeCell ref="R5:R6"/>
    <mergeCell ref="S5:S6"/>
    <mergeCell ref="T5:T6"/>
    <mergeCell ref="U5:U6"/>
    <mergeCell ref="A48:D48"/>
    <mergeCell ref="F44:F45"/>
    <mergeCell ref="M2:X2"/>
    <mergeCell ref="M3:M4"/>
    <mergeCell ref="N3:N4"/>
    <mergeCell ref="O3:P3"/>
    <mergeCell ref="Q3:Q4"/>
    <mergeCell ref="R3:R4"/>
    <mergeCell ref="S3:S4"/>
    <mergeCell ref="T3:T4"/>
    <mergeCell ref="H44:H45"/>
    <mergeCell ref="I44:I45"/>
    <mergeCell ref="J44:J45"/>
    <mergeCell ref="K44:K45"/>
    <mergeCell ref="L44:L45"/>
    <mergeCell ref="A47:D47"/>
    <mergeCell ref="I42:I43"/>
    <mergeCell ref="J42:J43"/>
    <mergeCell ref="K42:K43"/>
    <mergeCell ref="L42:L43"/>
    <mergeCell ref="A44:A45"/>
    <mergeCell ref="B44:B45"/>
    <mergeCell ref="C44:C45"/>
    <mergeCell ref="D44:D45"/>
    <mergeCell ref="E44:E45"/>
    <mergeCell ref="G44:G45"/>
    <mergeCell ref="J40:J41"/>
    <mergeCell ref="K40:K41"/>
    <mergeCell ref="L40:L41"/>
    <mergeCell ref="A42:A43"/>
    <mergeCell ref="B42:B43"/>
    <mergeCell ref="C42:C43"/>
    <mergeCell ref="D42:D43"/>
    <mergeCell ref="E42:E43"/>
    <mergeCell ref="F42:F43"/>
    <mergeCell ref="H42:H43"/>
    <mergeCell ref="K38:K39"/>
    <mergeCell ref="L38:L39"/>
    <mergeCell ref="A40:A41"/>
    <mergeCell ref="B40:B41"/>
    <mergeCell ref="C40:C41"/>
    <mergeCell ref="D40:D41"/>
    <mergeCell ref="E40:E41"/>
    <mergeCell ref="F40:F41"/>
    <mergeCell ref="H40:H41"/>
    <mergeCell ref="I40:I41"/>
    <mergeCell ref="H31:H32"/>
    <mergeCell ref="I31:I32"/>
    <mergeCell ref="J31:J32"/>
    <mergeCell ref="K31:K32"/>
    <mergeCell ref="L31:L32"/>
    <mergeCell ref="A38:D39"/>
    <mergeCell ref="E38:E39"/>
    <mergeCell ref="H38:H39"/>
    <mergeCell ref="I38:I39"/>
    <mergeCell ref="J38:J39"/>
    <mergeCell ref="K23:K24"/>
    <mergeCell ref="L23:L24"/>
    <mergeCell ref="A25:D25"/>
    <mergeCell ref="A30:L30"/>
    <mergeCell ref="A31:A32"/>
    <mergeCell ref="B31:B32"/>
    <mergeCell ref="C31:D31"/>
    <mergeCell ref="E31:E32"/>
    <mergeCell ref="F31:F32"/>
    <mergeCell ref="G31:G32"/>
    <mergeCell ref="G21:G22"/>
    <mergeCell ref="I21:I22"/>
    <mergeCell ref="J21:J22"/>
    <mergeCell ref="K21:K22"/>
    <mergeCell ref="L21:L22"/>
    <mergeCell ref="A23:D24"/>
    <mergeCell ref="E23:E24"/>
    <mergeCell ref="H23:H24"/>
    <mergeCell ref="I23:I24"/>
    <mergeCell ref="J23:J24"/>
    <mergeCell ref="E15:E16"/>
    <mergeCell ref="G15:G16"/>
    <mergeCell ref="I15:I16"/>
    <mergeCell ref="J15:J16"/>
    <mergeCell ref="K15:K16"/>
    <mergeCell ref="B21:B22"/>
    <mergeCell ref="C21:C22"/>
    <mergeCell ref="D21:D22"/>
    <mergeCell ref="E21:E22"/>
    <mergeCell ref="E19:E20"/>
    <mergeCell ref="K13:K14"/>
    <mergeCell ref="G19:G20"/>
    <mergeCell ref="I19:I20"/>
    <mergeCell ref="J19:J20"/>
    <mergeCell ref="K19:K20"/>
    <mergeCell ref="L19:L20"/>
    <mergeCell ref="L8:L9"/>
    <mergeCell ref="L10:L11"/>
    <mergeCell ref="L15:L16"/>
    <mergeCell ref="K10:K11"/>
    <mergeCell ref="A12:D12"/>
    <mergeCell ref="A13:D14"/>
    <mergeCell ref="E13:E14"/>
    <mergeCell ref="G13:G14"/>
    <mergeCell ref="I13:I14"/>
    <mergeCell ref="J13:J14"/>
    <mergeCell ref="L3:L4"/>
    <mergeCell ref="L13:L14"/>
    <mergeCell ref="A10:D11"/>
    <mergeCell ref="E10:E11"/>
    <mergeCell ref="G10:G11"/>
    <mergeCell ref="I10:I11"/>
    <mergeCell ref="J10:J11"/>
    <mergeCell ref="E8:E9"/>
    <mergeCell ref="I8:I9"/>
    <mergeCell ref="J8:J9"/>
    <mergeCell ref="K3:K4"/>
    <mergeCell ref="G3:G4"/>
    <mergeCell ref="H3:H4"/>
    <mergeCell ref="I3:I4"/>
    <mergeCell ref="J3:J4"/>
    <mergeCell ref="J5:J6"/>
    <mergeCell ref="E3:E4"/>
    <mergeCell ref="F3:F4"/>
    <mergeCell ref="E5:E6"/>
    <mergeCell ref="G5:G6"/>
    <mergeCell ref="I5:I6"/>
    <mergeCell ref="A3:A4"/>
    <mergeCell ref="B3:B4"/>
    <mergeCell ref="C3:D3"/>
    <mergeCell ref="A5:D6"/>
    <mergeCell ref="BE44:BE45"/>
    <mergeCell ref="A21:A22"/>
    <mergeCell ref="A8:D9"/>
    <mergeCell ref="A17:D17"/>
    <mergeCell ref="A19:D20"/>
    <mergeCell ref="L5:L6"/>
    <mergeCell ref="A7:D7"/>
    <mergeCell ref="A15:D16"/>
    <mergeCell ref="K5:K6"/>
    <mergeCell ref="K8:K9"/>
  </mergeCells>
  <printOptions/>
  <pageMargins left="0.25" right="0.18" top="0.45" bottom="0.44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Wioletta</cp:lastModifiedBy>
  <cp:lastPrinted>2011-08-31T11:26:12Z</cp:lastPrinted>
  <dcterms:created xsi:type="dcterms:W3CDTF">2011-01-05T09:33:02Z</dcterms:created>
  <dcterms:modified xsi:type="dcterms:W3CDTF">2011-08-31T11:26:38Z</dcterms:modified>
  <cp:category/>
  <cp:version/>
  <cp:contentType/>
  <cp:contentStatus/>
</cp:coreProperties>
</file>