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990" windowWidth="15480" windowHeight="8190" tabRatio="894" activeTab="3"/>
  </bookViews>
  <sheets>
    <sheet name="203 XXXIV 30.06" sheetId="1" r:id="rId1"/>
    <sheet name="Przych.roz.(4)" sheetId="2" r:id="rId2"/>
    <sheet name="Progn.dł." sheetId="3" r:id="rId3"/>
    <sheet name="Z.budż.(9)" sheetId="4" r:id="rId4"/>
  </sheets>
  <definedNames/>
  <calcPr fullCalcOnLoad="1"/>
</workbook>
</file>

<file path=xl/sharedStrings.xml><?xml version="1.0" encoding="utf-8"?>
<sst xmlns="http://schemas.openxmlformats.org/spreadsheetml/2006/main" count="393" uniqueCount="294">
  <si>
    <t xml:space="preserve"> - zmniejsza się stan środków obrotowych na początek 2009 roku o kwotę 1.895,-zł, ich stan po zmianie wynosi 6.000,-zł,</t>
  </si>
  <si>
    <t xml:space="preserve"> - zmniejsza się plan wpłaty do budżetu o kwotę 1.895,-zł, jej plan po zmianie wynosi 0.</t>
  </si>
  <si>
    <t xml:space="preserve"> - zwiększa się plan przychodów ogółem o kwotę 1.895,-zł, ich stan po zmianie wynosi 2.034.700,-zł,</t>
  </si>
  <si>
    <t>GOSPODARKA KOMUNALNA I OCHRONA ŚRODOWISKA</t>
  </si>
  <si>
    <t>POMOC SPOŁECZNA</t>
  </si>
  <si>
    <t xml:space="preserve"> - zgodnie z załącznikiem nr 4 do uchwały.</t>
  </si>
  <si>
    <t>Gimnazja</t>
  </si>
  <si>
    <t>do uchwały.</t>
  </si>
  <si>
    <t>Straż Miejska</t>
  </si>
  <si>
    <t>Lp.</t>
  </si>
  <si>
    <t>1.</t>
  </si>
  <si>
    <t>2.</t>
  </si>
  <si>
    <t>3.</t>
  </si>
  <si>
    <t>4.</t>
  </si>
  <si>
    <t>5.</t>
  </si>
  <si>
    <t>6.</t>
  </si>
  <si>
    <t>OGÓŁEM</t>
  </si>
  <si>
    <t>Wydatki</t>
  </si>
  <si>
    <t>92601</t>
  </si>
  <si>
    <t>Przedszkola</t>
  </si>
  <si>
    <t>0970</t>
  </si>
  <si>
    <t xml:space="preserve"> - wolnych środków, jako nadwyżki środków pieniężnych na rachunku bieżącym budżetu Miasta </t>
  </si>
  <si>
    <t xml:space="preserve">          Przychody i rozchody budżetu w 2009 roku</t>
  </si>
  <si>
    <t>L.p.</t>
  </si>
  <si>
    <t>Klasyfikacja</t>
  </si>
  <si>
    <t>Kwota</t>
  </si>
  <si>
    <t>Wynik budżetu (różnica między 1. i 2.)</t>
  </si>
  <si>
    <t>Przychody ogółem:</t>
  </si>
  <si>
    <t>Pożyczki na finansowanie zadań realizowanych z udziałem</t>
  </si>
  <si>
    <t>§ 903</t>
  </si>
  <si>
    <t>środków pochodzących z budżetu UE</t>
  </si>
  <si>
    <t>Kredyty krajowe</t>
  </si>
  <si>
    <t>§ 952</t>
  </si>
  <si>
    <t>Pożyczki krajowe</t>
  </si>
  <si>
    <t>§ 955</t>
  </si>
  <si>
    <t>Rozchody ogółem:</t>
  </si>
  <si>
    <t>Spłaty pożyczek otrzymanych na finansowanie zadań</t>
  </si>
  <si>
    <t>§ 963</t>
  </si>
  <si>
    <t>realizowanych z udziałem środków pochodząc.z budżetu UE</t>
  </si>
  <si>
    <t>Spłaty kredytów krajowych</t>
  </si>
  <si>
    <t>§ 992</t>
  </si>
  <si>
    <t>Spłaty pożyczek krajowych</t>
  </si>
  <si>
    <t>Przewidywana</t>
  </si>
  <si>
    <t>Prognoza</t>
  </si>
  <si>
    <t>kwota długu</t>
  </si>
  <si>
    <t>na 31.12.08</t>
  </si>
  <si>
    <t>Umorzenie</t>
  </si>
  <si>
    <t>Zobowiązania wg tytułów dłużnych: (1.1+1.2+1.3)</t>
  </si>
  <si>
    <t>1.1</t>
  </si>
  <si>
    <t xml:space="preserve">Zaciągnięte zobowiązania (bez zobowiązań </t>
  </si>
  <si>
    <t>określonych w art. 170 ust. 3) z tytułu:</t>
  </si>
  <si>
    <t>a</t>
  </si>
  <si>
    <t>pożyczek</t>
  </si>
  <si>
    <t>b</t>
  </si>
  <si>
    <t>kredytów</t>
  </si>
  <si>
    <t>c</t>
  </si>
  <si>
    <t>obligacji</t>
  </si>
  <si>
    <t>1.2</t>
  </si>
  <si>
    <t>Planowane w roku budżetowym (bez zobowiązań</t>
  </si>
  <si>
    <t>określonych w art. 170 ust. 3):</t>
  </si>
  <si>
    <t>pożyczki</t>
  </si>
  <si>
    <t>kredyty, w tym:</t>
  </si>
  <si>
    <t xml:space="preserve">   EBOiR (Europejski Bank Odbudowy i Rozwoju)</t>
  </si>
  <si>
    <t>obligacje</t>
  </si>
  <si>
    <t>1.3</t>
  </si>
  <si>
    <t>Pożyczki, kredyty i obligacje (w związku z umową</t>
  </si>
  <si>
    <t>określoną w art. 170 ust. 3):</t>
  </si>
  <si>
    <t>Zaciągnięte zobowiązania</t>
  </si>
  <si>
    <t>Planowane zobowiązania</t>
  </si>
  <si>
    <t>Obsługa długu (2.1+2.2+2.3)</t>
  </si>
  <si>
    <t>2.1</t>
  </si>
  <si>
    <t>Spłata rat kapitałowych z wyłączeniem zobowiązań</t>
  </si>
  <si>
    <t>określonych w art. 169 ust. 3</t>
  </si>
  <si>
    <t xml:space="preserve"> - pożyczek</t>
  </si>
  <si>
    <t xml:space="preserve"> - kredytów</t>
  </si>
  <si>
    <t>wykup papierów wartościowych</t>
  </si>
  <si>
    <t>udzielonych poręczeń</t>
  </si>
  <si>
    <t>2.2</t>
  </si>
  <si>
    <t>Spłata rat kapitałowych z tytułu zobowiązań</t>
  </si>
  <si>
    <t>-</t>
  </si>
  <si>
    <t>2.3</t>
  </si>
  <si>
    <t>Spłata odsetek i dyskonta</t>
  </si>
  <si>
    <t>Prognozowane dochody budżetowe</t>
  </si>
  <si>
    <t>Prognozowane wydatki budżetowe</t>
  </si>
  <si>
    <r>
      <t>Prognozowany wynik finansowy</t>
    </r>
    <r>
      <rPr>
        <i/>
        <sz val="10"/>
        <rFont val="Times New Roman"/>
        <family val="1"/>
      </rPr>
      <t xml:space="preserve"> (3-4)</t>
    </r>
  </si>
  <si>
    <t>Relacje do dochodów (w %):</t>
  </si>
  <si>
    <t>6.1</t>
  </si>
  <si>
    <r>
      <t xml:space="preserve">długu </t>
    </r>
    <r>
      <rPr>
        <i/>
        <sz val="10"/>
        <rFont val="Times New Roman"/>
        <family val="1"/>
      </rPr>
      <t>(art. 170 ust. 1)    (1-2.1.a-2.1.b.-2.2):3</t>
    </r>
  </si>
  <si>
    <t>6.2</t>
  </si>
  <si>
    <r>
      <t>długu po uwzgl.wyłącz.</t>
    </r>
    <r>
      <rPr>
        <i/>
        <sz val="8"/>
        <rFont val="Times New Roman"/>
        <family val="1"/>
      </rPr>
      <t>(art.170ust.3)(1.1+1.2-2.1.a-2.1.b):3</t>
    </r>
  </si>
  <si>
    <t>6.3</t>
  </si>
  <si>
    <r>
      <t xml:space="preserve">spłaty zadłużenia </t>
    </r>
    <r>
      <rPr>
        <i/>
        <sz val="10"/>
        <rFont val="Times New Roman"/>
        <family val="1"/>
      </rPr>
      <t>(art. 169 ust. 1)    (2:3)</t>
    </r>
  </si>
  <si>
    <t>6.4</t>
  </si>
  <si>
    <r>
      <t>spłaty zadłuż.po uwzgl.wyłącz.</t>
    </r>
    <r>
      <rPr>
        <i/>
        <sz val="10"/>
        <rFont val="Times New Roman"/>
        <family val="1"/>
      </rPr>
      <t>(</t>
    </r>
    <r>
      <rPr>
        <i/>
        <sz val="8"/>
        <rFont val="Times New Roman"/>
        <family val="1"/>
      </rPr>
      <t>art.169ust.3)(2.1+2.3):3</t>
    </r>
  </si>
  <si>
    <t>Załączniki inne:</t>
  </si>
  <si>
    <r>
      <t>Prognoza kwoty długu i spłat na rok 2009 i lata następne</t>
    </r>
  </si>
  <si>
    <t>(Dz.U. z 2001r. Nr 142, poz. 1591 ze zm.) oraz art. 165 ust. 2, art. 165a i art. 184 ust. 1 ustawy z dnia</t>
  </si>
  <si>
    <t>co następuje:</t>
  </si>
  <si>
    <t xml:space="preserve">30 czerwca 2005r. o finansach publicznych (Dz.U.Nr 249, poz. 2104 ze zm.) Rada Miejska uchwala, </t>
  </si>
  <si>
    <t>pokryty przychodami pochodzącymi z:</t>
  </si>
  <si>
    <t xml:space="preserve"> - zaciąganych kredytów i pożyczek w kwocie 6.154.384 zł,</t>
  </si>
  <si>
    <t>852</t>
  </si>
  <si>
    <t xml:space="preserve">uchwalenia budżetu Miasta Gostynina na rok 2009 pn. Prognoza kwoty długu i spłat na rok 2009 </t>
  </si>
  <si>
    <t>801</t>
  </si>
  <si>
    <t>756</t>
  </si>
  <si>
    <t>750</t>
  </si>
  <si>
    <t>75023</t>
  </si>
  <si>
    <t>75618</t>
  </si>
  <si>
    <t>i lata następne - zgodnie z załącznikiem nr 5 do uchwały.</t>
  </si>
  <si>
    <t>uchwalenia budżetu Miasta Gostynina na rok 2009 pn. Plan przychodów i wydatków zakładów</t>
  </si>
  <si>
    <t>budżetowych na 2009 rok - dotacje dla zakładów budżetowych - zgodnie z załącznikiem nr 6 do uchwały.</t>
  </si>
  <si>
    <t>Po wprowadzonych zmianach załącznik nr 9 przyjmuje następujące brzmienie:</t>
  </si>
  <si>
    <t xml:space="preserve"> - zmniejszenie planu wydatków na wynagrodzenia osobowe</t>
  </si>
  <si>
    <t>0310</t>
  </si>
  <si>
    <t>90004</t>
  </si>
  <si>
    <t>Utrzymanie zieleni w mieście</t>
  </si>
  <si>
    <t>90003</t>
  </si>
  <si>
    <t>Oczyszczanie miasta</t>
  </si>
  <si>
    <t>754</t>
  </si>
  <si>
    <t xml:space="preserve"> - zwiększenie planu wydatków na składki na</t>
  </si>
  <si>
    <t xml:space="preserve">   wynagrodzenia bezosobowe (umowy zlecenia)</t>
  </si>
  <si>
    <t xml:space="preserve"> - zwiększenie planu wydatków na wynagrodzenia </t>
  </si>
  <si>
    <t xml:space="preserve">   osobowe pracowników, na składki na ubezpieczenia</t>
  </si>
  <si>
    <t xml:space="preserve">   społeczne i Fundusz Pracy</t>
  </si>
  <si>
    <t xml:space="preserve"> - przeniesienie planu z różnych wydatków na rzecz osób</t>
  </si>
  <si>
    <t xml:space="preserve">   fizycznych na zakup materiałów i wyposażenia (zakup paliwa do samochodów pożarniczych)</t>
  </si>
  <si>
    <t xml:space="preserve">   ubezpieczenie społeczne i Fundusz Pracy oraz na</t>
  </si>
  <si>
    <t xml:space="preserve"> - zwiększenie planu dochodów z najmu i dzierżawy składników majątkowych (najem lokali użytkowych w gimnazjach)</t>
  </si>
  <si>
    <r>
      <t xml:space="preserve">21.000 zł </t>
    </r>
    <r>
      <rPr>
        <i/>
        <sz val="12"/>
        <rFont val="Times New Roman"/>
        <family val="1"/>
      </rPr>
      <t xml:space="preserve">zgodnie z załącznikiem nr 2 do uchwały. </t>
    </r>
  </si>
  <si>
    <t xml:space="preserve"> - 4 przychody i rozchody</t>
  </si>
  <si>
    <t xml:space="preserve"> - 5 prognoza długu</t>
  </si>
  <si>
    <t xml:space="preserve"> - 6 zakłady budżetowe</t>
  </si>
  <si>
    <t>4750</t>
  </si>
  <si>
    <t>BEZPIECZEŃSTWO PUBLICZNE I OCHR.P.POŻ.</t>
  </si>
  <si>
    <t>0920</t>
  </si>
  <si>
    <t>0470</t>
  </si>
  <si>
    <t xml:space="preserve"> - zwiększenie planu wpływów z opłat za zarząd, użytkowanie i użytkowanie wieczyste</t>
  </si>
  <si>
    <t>0870</t>
  </si>
  <si>
    <t xml:space="preserve"> - zwiększenie planu wpływów ze sprzedaży składników majątkowych (rzeczy ruchomych)</t>
  </si>
  <si>
    <t xml:space="preserve"> - zwiększenie planu dochodów z pozostałych odsetek (odsetki od nieterminowych wpłat czynszów)</t>
  </si>
  <si>
    <t>70095</t>
  </si>
  <si>
    <t>6290</t>
  </si>
  <si>
    <t>0570</t>
  </si>
  <si>
    <t>0830</t>
  </si>
  <si>
    <t xml:space="preserve"> - zwiększenie planu wpływów z usług (za specyfikacje istotnych warunków zamówienia)</t>
  </si>
  <si>
    <t xml:space="preserve"> - zwiększenie wpływów z różnych dochodów (zwrot kosztów zastępstwa procesowego)</t>
  </si>
  <si>
    <t>0910</t>
  </si>
  <si>
    <t>Wpływy z innych opłat stanowiących dochody jst na podstawie ustaw</t>
  </si>
  <si>
    <t xml:space="preserve"> - zwiększenie planu dochodów z odsetek od nieterminowych wpłat z tytułu podatków i opłat</t>
  </si>
  <si>
    <t>80110</t>
  </si>
  <si>
    <t>85212</t>
  </si>
  <si>
    <t>Świadczenia rodzinne, zaliczka alimentacyjna oraz składki na ubezpieczenie emerytalne i rentowe z ubezpieczenia społecznego</t>
  </si>
  <si>
    <t>2360</t>
  </si>
  <si>
    <t xml:space="preserve"> - zwiększenie planu dochodów związanych z realizacją zadań z zakresu administracji rządowej (zaliczka alimentacyjna od komornika)</t>
  </si>
  <si>
    <r>
      <t xml:space="preserve"> - zwiększenie planu dochodów z kar pieniężnych od osób fizycznych (kara za nienależyte wykonywanie obowiązków służbowych</t>
    </r>
    <r>
      <rPr>
        <i/>
        <sz val="12"/>
        <rFont val="Times New Roman"/>
        <family val="1"/>
      </rPr>
      <t>)</t>
    </r>
  </si>
  <si>
    <t>700</t>
  </si>
  <si>
    <t>70005</t>
  </si>
  <si>
    <t>uchwalenia budżetu Miasta Gostynina na rok 2009 pn. Przychody i rozchody budżetu w 2009 roku</t>
  </si>
  <si>
    <t xml:space="preserve">   Zmianie ulega załącznik do uchwały nr 172/XXVIII/08 z dnia 30 grudnia 2008 roku w sprawie</t>
  </si>
  <si>
    <t xml:space="preserve">   Zmianie ulega załącznik nr 9 do uchwały nr 172/XXVIII/08 z dnia 30 grudnia 2008 roku w sprawie</t>
  </si>
  <si>
    <t xml:space="preserve">   Zmianie ulega załącznik nr 4 do uchwały nr 172/XXVIII/08 z dnia 30 grudnia 2008 roku w sprawie</t>
  </si>
  <si>
    <t>W planie finansowym Ośrodka Sportu i Rekreacji:</t>
  </si>
  <si>
    <t>DOCHODY OD OSÓB PRAWNYCH, OD OSÓB FIZYCZNYCH I OD INNYCH JEDNOSTEK NIEPOSIADAJĄCYCH OSOBOWOŚCI PRAWNEJ ORAZ WYDATKI ZWIĄZANE Z ICH POBOREM</t>
  </si>
  <si>
    <t>75615</t>
  </si>
  <si>
    <t>Wpływy z podatku rolnego, leśnego, od czynności cywilnoprawnych, podatków i opłat lokalnych od osób prawnych i innych jednostek organizacyjnych</t>
  </si>
  <si>
    <t xml:space="preserve"> - zwiększenie planu dochodów z podatku od nieruchomości od osób prawnych</t>
  </si>
  <si>
    <t>80101</t>
  </si>
  <si>
    <t>BEZPIECZEŃSTWO PUBLICZNE I OCHRONA PRZECIWPOŻAROWA</t>
  </si>
  <si>
    <t>75412</t>
  </si>
  <si>
    <t>Ochotnicze straże pożarne</t>
  </si>
  <si>
    <t>3030</t>
  </si>
  <si>
    <t xml:space="preserve">uchwały. </t>
  </si>
  <si>
    <r>
      <t xml:space="preserve">   </t>
    </r>
    <r>
      <rPr>
        <i/>
        <sz val="12"/>
        <rFont val="Times New Roman"/>
        <family val="1"/>
      </rPr>
      <t xml:space="preserve">Zmniejsza się planowane przychody budżetowe o kwotę </t>
    </r>
    <r>
      <rPr>
        <b/>
        <i/>
        <sz val="12"/>
        <rFont val="Times New Roman"/>
        <family val="1"/>
      </rPr>
      <t>14 zł</t>
    </r>
    <r>
      <rPr>
        <i/>
        <sz val="12"/>
        <rFont val="Times New Roman"/>
        <family val="1"/>
      </rPr>
      <t xml:space="preserve"> zgodnie z załącznikiem nr 3 do</t>
    </r>
  </si>
  <si>
    <t xml:space="preserve"> - zwiększenie planu wydatków na składki na Fundusz Pracy</t>
  </si>
  <si>
    <t>0750</t>
  </si>
  <si>
    <t>92604</t>
  </si>
  <si>
    <t>Instytucje kultury fizycznej</t>
  </si>
  <si>
    <t>2370</t>
  </si>
  <si>
    <t xml:space="preserve"> - zwiększenie planu wpływów do budżetu nadwyżki środków obrotowych Miejskiego Ośrodka Sportu i Rekreacji</t>
  </si>
  <si>
    <t xml:space="preserve"> - zwiększenie planu dochodów o środki na dofinansowanie własnych inwestycji (rozliczenie umowy z Bankiem Gospodarstwa Krajowego na dofinansowanie budowy budynków socjalnych)</t>
  </si>
  <si>
    <t xml:space="preserve"> - zwiększenie planu wydatków na zakup pozostałych usług (zakup usług pocztowych)</t>
  </si>
  <si>
    <t xml:space="preserve"> - zwiększenie planu wpływów z różnych dochodów (wpływy z opłat za korzystanie z basenu za 2008 rok)</t>
  </si>
  <si>
    <t>0928</t>
  </si>
  <si>
    <t xml:space="preserve"> - zwiększenie planu dochodów o odsetki od środków na rachunku bankowym</t>
  </si>
  <si>
    <t xml:space="preserve"> - zmniejszenie planu przychodów z tytułu innych rozliczeń</t>
  </si>
  <si>
    <t xml:space="preserve">   w kwocie 3.614.118 zł.</t>
  </si>
  <si>
    <r>
      <t xml:space="preserve">Przychody po zmianie wynoszą </t>
    </r>
    <r>
      <rPr>
        <b/>
        <i/>
        <u val="single"/>
        <sz val="12"/>
        <rFont val="Times New Roman"/>
        <family val="1"/>
      </rPr>
      <t>13.487.643 zł.</t>
    </r>
  </si>
  <si>
    <r>
      <t xml:space="preserve">   Deficyt budżetu zmniejsza się o kwotę </t>
    </r>
    <r>
      <rPr>
        <b/>
        <i/>
        <sz val="12"/>
        <rFont val="Times New Roman"/>
        <family val="1"/>
      </rPr>
      <t>14 zł</t>
    </r>
    <r>
      <rPr>
        <i/>
        <sz val="12"/>
        <rFont val="Times New Roman"/>
        <family val="1"/>
      </rPr>
      <t xml:space="preserve">, po zmianie wynosi </t>
    </r>
    <r>
      <rPr>
        <b/>
        <i/>
        <u val="single"/>
        <sz val="12"/>
        <rFont val="Times New Roman"/>
        <family val="1"/>
      </rPr>
      <t xml:space="preserve">9.768.502 zł </t>
    </r>
    <r>
      <rPr>
        <i/>
        <sz val="12"/>
        <rFont val="Times New Roman"/>
        <family val="1"/>
      </rPr>
      <t>i zostanie</t>
    </r>
  </si>
  <si>
    <t>kredytów i pożyczek, w tym:</t>
  </si>
  <si>
    <t>Gospodarka gruntami i nieruchomościami</t>
  </si>
  <si>
    <t>§ 7</t>
  </si>
  <si>
    <t>Rozdział</t>
  </si>
  <si>
    <t>§</t>
  </si>
  <si>
    <t>600</t>
  </si>
  <si>
    <t>60016</t>
  </si>
  <si>
    <t>Obiekty sportowe</t>
  </si>
  <si>
    <t>§ 8</t>
  </si>
  <si>
    <t>Przychody z tytułu innych rozliczeń krajowych</t>
  </si>
  <si>
    <t xml:space="preserve"> - zwiększenie planu wydatków na zakup pozostałych usług</t>
  </si>
  <si>
    <t>926</t>
  </si>
  <si>
    <t>w sprawie:</t>
  </si>
  <si>
    <t>§ 1</t>
  </si>
  <si>
    <t>§ 2</t>
  </si>
  <si>
    <t>§ 4</t>
  </si>
  <si>
    <t xml:space="preserve">   Wykonanie uchwały powierza się Burmistrzowi Miasta.</t>
  </si>
  <si>
    <t xml:space="preserve">   Uchwała wchodzi w życie z dniem podjęcia.</t>
  </si>
  <si>
    <t>Przewodniczący Rady Miejskiej</t>
  </si>
  <si>
    <t>Dział</t>
  </si>
  <si>
    <t>§§</t>
  </si>
  <si>
    <t xml:space="preserve">                 Kwota</t>
  </si>
  <si>
    <t>Rozdz.</t>
  </si>
  <si>
    <t>zmniejszenia</t>
  </si>
  <si>
    <t>zwiększenia</t>
  </si>
  <si>
    <t>Uzasadnienie</t>
  </si>
  <si>
    <t>GOSPODARKA MIESZKANIOWA</t>
  </si>
  <si>
    <t>Pozostała działalność</t>
  </si>
  <si>
    <t>RAZEM</t>
  </si>
  <si>
    <t>OŚWIATA I WYCHOWANIE</t>
  </si>
  <si>
    <t>KULTURA FIZYCZNA I SPORT</t>
  </si>
  <si>
    <t xml:space="preserve">     Na podstawie art. 18 ust. 2 pkt 4 ustawy z dnia 8 marca 1990r. o samorządzie gminnym</t>
  </si>
  <si>
    <t>Jolanta Syska - Szymczak</t>
  </si>
  <si>
    <t>ADMINISTRACJA PUBLICZNA</t>
  </si>
  <si>
    <t>§ 3</t>
  </si>
  <si>
    <t>Urzędy miast</t>
  </si>
  <si>
    <t>Szkoły podstawowe</t>
  </si>
  <si>
    <t>4210</t>
  </si>
  <si>
    <t>zmian w budżecie miasta Gostynina na 2009 rok.</t>
  </si>
  <si>
    <t>U C H W A Ł A   Nr   203 / XXXIV / 09</t>
  </si>
  <si>
    <t>Rady Miejskiej w Gostyninie z dnia 30 czerwca 2009 roku</t>
  </si>
  <si>
    <r>
      <t xml:space="preserve">Załącznik nr 1 do uchwały nr </t>
    </r>
    <r>
      <rPr>
        <b/>
        <i/>
        <sz val="12"/>
        <rFont val="Times New Roman"/>
        <family val="1"/>
      </rPr>
      <t xml:space="preserve">203/XXXIV/09 </t>
    </r>
    <r>
      <rPr>
        <i/>
        <sz val="12"/>
        <rFont val="Times New Roman"/>
        <family val="1"/>
      </rPr>
      <t>Rady Miejskiej</t>
    </r>
  </si>
  <si>
    <r>
      <t xml:space="preserve">w Gostyninie z dnia </t>
    </r>
    <r>
      <rPr>
        <b/>
        <i/>
        <sz val="12"/>
        <rFont val="Times New Roman"/>
        <family val="1"/>
      </rPr>
      <t>30 czerwca 2009 roku</t>
    </r>
  </si>
  <si>
    <r>
      <t xml:space="preserve">Załącznik nr 2 do uchwały nr </t>
    </r>
    <r>
      <rPr>
        <b/>
        <i/>
        <sz val="12"/>
        <rFont val="Times New Roman"/>
        <family val="1"/>
      </rPr>
      <t xml:space="preserve">203/XXXIV/09 </t>
    </r>
    <r>
      <rPr>
        <i/>
        <sz val="12"/>
        <rFont val="Times New Roman"/>
        <family val="1"/>
      </rPr>
      <t>Rady Miejskiej</t>
    </r>
  </si>
  <si>
    <r>
      <t xml:space="preserve">Załącznik nr 3 do uchwały nr </t>
    </r>
    <r>
      <rPr>
        <b/>
        <i/>
        <sz val="12"/>
        <rFont val="Times New Roman"/>
        <family val="1"/>
      </rPr>
      <t xml:space="preserve">203/XXXIV/09 </t>
    </r>
    <r>
      <rPr>
        <i/>
        <sz val="12"/>
        <rFont val="Times New Roman"/>
        <family val="1"/>
      </rPr>
      <t>Rady Miejskiej</t>
    </r>
  </si>
  <si>
    <r>
      <t xml:space="preserve">Załącznik nr 4 do uchwały nr </t>
    </r>
    <r>
      <rPr>
        <b/>
        <i/>
        <sz val="12"/>
        <rFont val="Times New Roman"/>
        <family val="1"/>
      </rPr>
      <t xml:space="preserve">203/XXXIV/09 </t>
    </r>
    <r>
      <rPr>
        <i/>
        <sz val="12"/>
        <rFont val="Times New Roman"/>
        <family val="1"/>
      </rPr>
      <t>Rady Miejskiej</t>
    </r>
  </si>
  <si>
    <r>
      <t xml:space="preserve">Dochody po zmianie wynoszą </t>
    </r>
    <r>
      <rPr>
        <b/>
        <i/>
        <u val="single"/>
        <sz val="12"/>
        <rFont val="Times New Roman"/>
        <family val="1"/>
      </rPr>
      <t>43.931.555 zł</t>
    </r>
    <r>
      <rPr>
        <b/>
        <i/>
        <sz val="12"/>
        <rFont val="Times New Roman"/>
        <family val="1"/>
      </rPr>
      <t>.</t>
    </r>
  </si>
  <si>
    <r>
      <t>Wydatki po zmianie wynoszą</t>
    </r>
    <r>
      <rPr>
        <b/>
        <i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53.700.057 zł.</t>
    </r>
  </si>
  <si>
    <r>
      <t xml:space="preserve">Załącznik nr 5 do uchwały nr </t>
    </r>
    <r>
      <rPr>
        <b/>
        <i/>
        <sz val="12"/>
        <rFont val="Times New Roman"/>
        <family val="1"/>
      </rPr>
      <t xml:space="preserve">203/XXXIV/09 </t>
    </r>
    <r>
      <rPr>
        <i/>
        <sz val="12"/>
        <rFont val="Times New Roman"/>
        <family val="1"/>
      </rPr>
      <t>Rady Miejskiej</t>
    </r>
  </si>
  <si>
    <r>
      <t xml:space="preserve">Załącznik nr 6 do uchwały nr </t>
    </r>
    <r>
      <rPr>
        <b/>
        <i/>
        <sz val="12"/>
        <rFont val="Times New Roman"/>
        <family val="1"/>
      </rPr>
      <t xml:space="preserve">203/XXXIV/09 </t>
    </r>
    <r>
      <rPr>
        <i/>
        <sz val="12"/>
        <rFont val="Times New Roman"/>
        <family val="1"/>
      </rPr>
      <t>Rady Miejskiej</t>
    </r>
  </si>
  <si>
    <t>Treść</t>
  </si>
  <si>
    <t>w tym:</t>
  </si>
  <si>
    <t>Plan przychodów i wydatków zakładów budżetowych na 2009 rok</t>
  </si>
  <si>
    <t>Dotacje dla zakładów budżetowych</t>
  </si>
  <si>
    <t>Stan</t>
  </si>
  <si>
    <t>Przychody w 2009 roku</t>
  </si>
  <si>
    <t xml:space="preserve">            Wydatki</t>
  </si>
  <si>
    <t>Wyszczególnienie</t>
  </si>
  <si>
    <t>środków</t>
  </si>
  <si>
    <t>Ogółem</t>
  </si>
  <si>
    <t>obrotowych</t>
  </si>
  <si>
    <t>dotacje</t>
  </si>
  <si>
    <t xml:space="preserve">             w tym:</t>
  </si>
  <si>
    <t>wpłata do</t>
  </si>
  <si>
    <t>na początek</t>
  </si>
  <si>
    <t xml:space="preserve">z </t>
  </si>
  <si>
    <t>na dział.</t>
  </si>
  <si>
    <t>na</t>
  </si>
  <si>
    <t>budżetu</t>
  </si>
  <si>
    <t>na koniec</t>
  </si>
  <si>
    <t>2009 roku</t>
  </si>
  <si>
    <t>podstaw.</t>
  </si>
  <si>
    <t>inwestycje</t>
  </si>
  <si>
    <t>801r.80104 § 2510</t>
  </si>
  <si>
    <t>Zakład Oczyszczania Miasta</t>
  </si>
  <si>
    <t xml:space="preserve">900r.90095 </t>
  </si>
  <si>
    <t>Ośrodek Sportu i Rekreacji</t>
  </si>
  <si>
    <t>926r.92604 § 2650</t>
  </si>
  <si>
    <t>ZMIANY W DOCHODACH BUDŻETU MIASTA NA 2009 ROK</t>
  </si>
  <si>
    <t>ZMIANY W WYDATKACH BUDŻETU MIASTA NA 2009 ROK</t>
  </si>
  <si>
    <t>ZMIANY W PRZYCHODACH BUDŻETU MIASTA NA 2009 ROK</t>
  </si>
  <si>
    <t xml:space="preserve">   krajowych - nadwyżka środków pieniężnych na</t>
  </si>
  <si>
    <t xml:space="preserve">   rachunku bieżącym </t>
  </si>
  <si>
    <t>Dochody</t>
  </si>
  <si>
    <t>75416</t>
  </si>
  <si>
    <t xml:space="preserve"> - zwiększenie planu dochodów z mandatów Straży Miejskiej</t>
  </si>
  <si>
    <r>
      <t xml:space="preserve">   </t>
    </r>
    <r>
      <rPr>
        <i/>
        <sz val="12"/>
        <rFont val="Times New Roman"/>
        <family val="1"/>
      </rPr>
      <t xml:space="preserve">Zwiększa się planowane dochody budżetowe o kwotę </t>
    </r>
    <r>
      <rPr>
        <b/>
        <i/>
        <sz val="12"/>
        <rFont val="Times New Roman"/>
        <family val="1"/>
      </rPr>
      <t>171.880 zł</t>
    </r>
    <r>
      <rPr>
        <i/>
        <sz val="12"/>
        <rFont val="Times New Roman"/>
        <family val="1"/>
      </rPr>
      <t xml:space="preserve"> zgodnie z załącznikiem nr 1</t>
    </r>
  </si>
  <si>
    <r>
      <t xml:space="preserve">   </t>
    </r>
    <r>
      <rPr>
        <i/>
        <sz val="12"/>
        <rFont val="Times New Roman"/>
        <family val="1"/>
      </rPr>
      <t xml:space="preserve">Zwiększa się planowane wydatki budżetowe o kwotę </t>
    </r>
    <r>
      <rPr>
        <b/>
        <i/>
        <sz val="12"/>
        <rFont val="Times New Roman"/>
        <family val="1"/>
      </rPr>
      <t>192.866 zł</t>
    </r>
    <r>
      <rPr>
        <i/>
        <sz val="12"/>
        <rFont val="Times New Roman"/>
        <family val="1"/>
      </rPr>
      <t xml:space="preserve"> i zmniejsza się o kwotę </t>
    </r>
  </si>
  <si>
    <t xml:space="preserve"> - zwiększenie planu wydatków na zakup usług remontowych,</t>
  </si>
  <si>
    <t xml:space="preserve">   na podróże służbowe krajowe oraz na zakup akcesoriów</t>
  </si>
  <si>
    <t xml:space="preserve">   komputerowych</t>
  </si>
  <si>
    <t xml:space="preserve">          §</t>
  </si>
  <si>
    <t xml:space="preserve"> - 2 -</t>
  </si>
  <si>
    <t>4010</t>
  </si>
  <si>
    <t>4120</t>
  </si>
  <si>
    <t>900</t>
  </si>
  <si>
    <t>90095</t>
  </si>
  <si>
    <t>§ 5</t>
  </si>
  <si>
    <t>§ 6</t>
  </si>
  <si>
    <t>TRANSPORT I ŁĄCZNOŚĆ</t>
  </si>
  <si>
    <t>Drogi publiczne gminne</t>
  </si>
  <si>
    <t>4110</t>
  </si>
  <si>
    <t>4170</t>
  </si>
  <si>
    <t>4270</t>
  </si>
  <si>
    <t>4300</t>
  </si>
  <si>
    <t>4410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</si>
</sst>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32">
    <font>
      <sz val="1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color indexed="12"/>
      <name val="Arial"/>
      <family val="2"/>
    </font>
    <font>
      <b/>
      <i/>
      <sz val="12"/>
      <color indexed="10"/>
      <name val="Times New Roman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2"/>
      <name val="Lucida Sans Unicode"/>
      <family val="2"/>
    </font>
    <font>
      <i/>
      <sz val="12"/>
      <name val="Times New Roman CE"/>
      <family val="1"/>
    </font>
    <font>
      <b/>
      <i/>
      <sz val="16"/>
      <name val="Times New Roman CE"/>
      <family val="1"/>
    </font>
    <font>
      <b/>
      <i/>
      <sz val="12"/>
      <name val="Times New Roman CE"/>
      <family val="1"/>
    </font>
    <font>
      <b/>
      <sz val="10"/>
      <color indexed="10"/>
      <name val="Arial"/>
      <family val="2"/>
    </font>
    <font>
      <b/>
      <i/>
      <sz val="14"/>
      <name val="Times New Roman CE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2"/>
      <color indexed="10"/>
      <name val="Times New Roman CE"/>
      <family val="1"/>
    </font>
    <font>
      <b/>
      <i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double">
        <color indexed="8"/>
      </right>
      <top style="thin"/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17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Alignment="1">
      <alignment/>
    </xf>
    <xf numFmtId="49" fontId="2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9" fontId="2" fillId="0" borderId="27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0" fillId="0" borderId="29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3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/>
    </xf>
    <xf numFmtId="0" fontId="10" fillId="0" borderId="36" xfId="0" applyFont="1" applyFill="1" applyBorder="1" applyAlignment="1">
      <alignment horizontal="center"/>
    </xf>
    <xf numFmtId="3" fontId="10" fillId="0" borderId="36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16" fillId="0" borderId="3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9" fillId="0" borderId="0" xfId="0" applyFont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6" fillId="0" borderId="40" xfId="0" applyFont="1" applyFill="1" applyBorder="1" applyAlignment="1">
      <alignment horizontal="center"/>
    </xf>
    <xf numFmtId="0" fontId="16" fillId="0" borderId="40" xfId="0" applyFont="1" applyFill="1" applyBorder="1" applyAlignment="1">
      <alignment/>
    </xf>
    <xf numFmtId="0" fontId="16" fillId="0" borderId="41" xfId="0" applyFont="1" applyFill="1" applyBorder="1" applyAlignment="1">
      <alignment horizontal="center"/>
    </xf>
    <xf numFmtId="3" fontId="16" fillId="0" borderId="40" xfId="0" applyNumberFormat="1" applyFont="1" applyFill="1" applyBorder="1" applyAlignment="1">
      <alignment/>
    </xf>
    <xf numFmtId="0" fontId="16" fillId="0" borderId="37" xfId="0" applyFont="1" applyFill="1" applyBorder="1" applyAlignment="1">
      <alignment horizontal="center"/>
    </xf>
    <xf numFmtId="0" fontId="16" fillId="0" borderId="37" xfId="0" applyFont="1" applyFill="1" applyBorder="1" applyAlignment="1">
      <alignment/>
    </xf>
    <xf numFmtId="0" fontId="16" fillId="0" borderId="42" xfId="0" applyFont="1" applyFill="1" applyBorder="1" applyAlignment="1">
      <alignment horizontal="center"/>
    </xf>
    <xf numFmtId="3" fontId="16" fillId="0" borderId="37" xfId="0" applyNumberFormat="1" applyFont="1" applyFill="1" applyBorder="1" applyAlignment="1">
      <alignment/>
    </xf>
    <xf numFmtId="0" fontId="16" fillId="0" borderId="43" xfId="0" applyFont="1" applyFill="1" applyBorder="1" applyAlignment="1">
      <alignment horizontal="center"/>
    </xf>
    <xf numFmtId="0" fontId="16" fillId="0" borderId="43" xfId="0" applyFont="1" applyFill="1" applyBorder="1" applyAlignment="1">
      <alignment/>
    </xf>
    <xf numFmtId="0" fontId="16" fillId="0" borderId="44" xfId="0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3" fontId="18" fillId="0" borderId="32" xfId="0" applyNumberFormat="1" applyFont="1" applyFill="1" applyBorder="1" applyAlignment="1">
      <alignment/>
    </xf>
    <xf numFmtId="0" fontId="16" fillId="0" borderId="28" xfId="0" applyFont="1" applyFill="1" applyBorder="1" applyAlignment="1">
      <alignment horizontal="center"/>
    </xf>
    <xf numFmtId="0" fontId="16" fillId="0" borderId="28" xfId="0" applyFont="1" applyFill="1" applyBorder="1" applyAlignment="1">
      <alignment/>
    </xf>
    <xf numFmtId="3" fontId="16" fillId="0" borderId="45" xfId="0" applyNumberFormat="1" applyFont="1" applyFill="1" applyBorder="1" applyAlignment="1">
      <alignment/>
    </xf>
    <xf numFmtId="0" fontId="16" fillId="0" borderId="36" xfId="0" applyFont="1" applyFill="1" applyBorder="1" applyAlignment="1">
      <alignment horizontal="center"/>
    </xf>
    <xf numFmtId="3" fontId="16" fillId="0" borderId="46" xfId="0" applyNumberFormat="1" applyFont="1" applyFill="1" applyBorder="1" applyAlignment="1">
      <alignment/>
    </xf>
    <xf numFmtId="3" fontId="16" fillId="0" borderId="0" xfId="0" applyNumberFormat="1" applyFont="1" applyFill="1" applyAlignment="1">
      <alignment/>
    </xf>
    <xf numFmtId="0" fontId="16" fillId="0" borderId="38" xfId="0" applyFont="1" applyFill="1" applyBorder="1" applyAlignment="1">
      <alignment horizontal="center"/>
    </xf>
    <xf numFmtId="3" fontId="16" fillId="0" borderId="47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12" fillId="0" borderId="28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29" xfId="0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12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4" fillId="0" borderId="32" xfId="0" applyFont="1" applyFill="1" applyBorder="1" applyAlignment="1">
      <alignment/>
    </xf>
    <xf numFmtId="3" fontId="24" fillId="0" borderId="32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4" fillId="0" borderId="28" xfId="0" applyFont="1" applyFill="1" applyBorder="1" applyAlignment="1">
      <alignment horizontal="center"/>
    </xf>
    <xf numFmtId="0" fontId="24" fillId="0" borderId="28" xfId="0" applyFont="1" applyFill="1" applyBorder="1" applyAlignment="1">
      <alignment/>
    </xf>
    <xf numFmtId="3" fontId="24" fillId="0" borderId="28" xfId="0" applyNumberFormat="1" applyFont="1" applyFill="1" applyBorder="1" applyAlignment="1">
      <alignment/>
    </xf>
    <xf numFmtId="0" fontId="24" fillId="0" borderId="43" xfId="0" applyFont="1" applyFill="1" applyBorder="1" applyAlignment="1">
      <alignment horizontal="center"/>
    </xf>
    <xf numFmtId="0" fontId="24" fillId="0" borderId="43" xfId="0" applyFont="1" applyFill="1" applyBorder="1" applyAlignment="1">
      <alignment/>
    </xf>
    <xf numFmtId="3" fontId="24" fillId="0" borderId="43" xfId="0" applyNumberFormat="1" applyFont="1" applyFill="1" applyBorder="1" applyAlignment="1">
      <alignment/>
    </xf>
    <xf numFmtId="0" fontId="12" fillId="0" borderId="40" xfId="0" applyFont="1" applyFill="1" applyBorder="1" applyAlignment="1">
      <alignment horizontal="center"/>
    </xf>
    <xf numFmtId="0" fontId="12" fillId="0" borderId="40" xfId="0" applyFont="1" applyFill="1" applyBorder="1" applyAlignment="1">
      <alignment/>
    </xf>
    <xf numFmtId="3" fontId="12" fillId="0" borderId="40" xfId="0" applyNumberFormat="1" applyFont="1" applyFill="1" applyBorder="1" applyAlignment="1">
      <alignment/>
    </xf>
    <xf numFmtId="0" fontId="12" fillId="0" borderId="36" xfId="0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3" fontId="12" fillId="0" borderId="36" xfId="0" applyNumberFormat="1" applyFont="1" applyFill="1" applyBorder="1" applyAlignment="1">
      <alignment/>
    </xf>
    <xf numFmtId="0" fontId="12" fillId="0" borderId="31" xfId="0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0" fontId="12" fillId="0" borderId="37" xfId="0" applyFont="1" applyFill="1" applyBorder="1" applyAlignment="1">
      <alignment horizontal="center"/>
    </xf>
    <xf numFmtId="0" fontId="12" fillId="0" borderId="37" xfId="0" applyFont="1" applyFill="1" applyBorder="1" applyAlignment="1">
      <alignment/>
    </xf>
    <xf numFmtId="3" fontId="12" fillId="0" borderId="37" xfId="0" applyNumberFormat="1" applyFont="1" applyFill="1" applyBorder="1" applyAlignment="1">
      <alignment/>
    </xf>
    <xf numFmtId="0" fontId="12" fillId="0" borderId="35" xfId="0" applyFont="1" applyFill="1" applyBorder="1" applyAlignment="1">
      <alignment horizontal="center"/>
    </xf>
    <xf numFmtId="0" fontId="12" fillId="0" borderId="35" xfId="0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3" fillId="0" borderId="35" xfId="0" applyFont="1" applyFill="1" applyBorder="1" applyAlignment="1">
      <alignment horizontal="center"/>
    </xf>
    <xf numFmtId="0" fontId="26" fillId="0" borderId="36" xfId="0" applyFont="1" applyFill="1" applyBorder="1" applyAlignment="1">
      <alignment/>
    </xf>
    <xf numFmtId="3" fontId="26" fillId="0" borderId="36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3" fillId="0" borderId="36" xfId="0" applyFont="1" applyFill="1" applyBorder="1" applyAlignment="1">
      <alignment horizontal="center"/>
    </xf>
    <xf numFmtId="3" fontId="24" fillId="0" borderId="43" xfId="0" applyNumberFormat="1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31" xfId="0" applyFont="1" applyFill="1" applyBorder="1" applyAlignment="1">
      <alignment/>
    </xf>
    <xf numFmtId="3" fontId="24" fillId="0" borderId="31" xfId="0" applyNumberFormat="1" applyFont="1" applyFill="1" applyBorder="1" applyAlignment="1">
      <alignment/>
    </xf>
    <xf numFmtId="3" fontId="24" fillId="0" borderId="31" xfId="0" applyNumberFormat="1" applyFont="1" applyFill="1" applyBorder="1" applyAlignment="1">
      <alignment horizontal="center"/>
    </xf>
    <xf numFmtId="3" fontId="24" fillId="0" borderId="32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10" fontId="24" fillId="0" borderId="32" xfId="0" applyNumberFormat="1" applyFont="1" applyFill="1" applyBorder="1" applyAlignment="1">
      <alignment/>
    </xf>
    <xf numFmtId="10" fontId="24" fillId="0" borderId="32" xfId="0" applyNumberFormat="1" applyFont="1" applyFill="1" applyBorder="1" applyAlignment="1">
      <alignment horizontal="center"/>
    </xf>
    <xf numFmtId="10" fontId="24" fillId="0" borderId="43" xfId="0" applyNumberFormat="1" applyFont="1" applyFill="1" applyBorder="1" applyAlignment="1">
      <alignment/>
    </xf>
    <xf numFmtId="10" fontId="24" fillId="0" borderId="4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1" fillId="0" borderId="48" xfId="0" applyFont="1" applyFill="1" applyBorder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30" fillId="0" borderId="0" xfId="0" applyFont="1" applyFill="1" applyAlignment="1">
      <alignment/>
    </xf>
    <xf numFmtId="49" fontId="2" fillId="0" borderId="5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51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vertical="center"/>
    </xf>
    <xf numFmtId="3" fontId="2" fillId="0" borderId="52" xfId="0" applyNumberFormat="1" applyFont="1" applyFill="1" applyBorder="1" applyAlignment="1">
      <alignment vertical="center"/>
    </xf>
    <xf numFmtId="0" fontId="2" fillId="0" borderId="5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vertical="center"/>
    </xf>
    <xf numFmtId="3" fontId="2" fillId="0" borderId="54" xfId="0" applyNumberFormat="1" applyFont="1" applyFill="1" applyBorder="1" applyAlignment="1">
      <alignment vertical="center"/>
    </xf>
    <xf numFmtId="0" fontId="2" fillId="0" borderId="55" xfId="0" applyFont="1" applyFill="1" applyBorder="1" applyAlignment="1">
      <alignment wrapText="1"/>
    </xf>
    <xf numFmtId="0" fontId="8" fillId="0" borderId="0" xfId="0" applyFont="1" applyFill="1" applyAlignment="1">
      <alignment/>
    </xf>
    <xf numFmtId="49" fontId="2" fillId="0" borderId="2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wrapText="1"/>
    </xf>
    <xf numFmtId="0" fontId="1" fillId="0" borderId="56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wrapText="1"/>
    </xf>
    <xf numFmtId="49" fontId="2" fillId="0" borderId="57" xfId="0" applyNumberFormat="1" applyFont="1" applyFill="1" applyBorder="1" applyAlignment="1">
      <alignment horizontal="center" vertical="top"/>
    </xf>
    <xf numFmtId="3" fontId="1" fillId="0" borderId="57" xfId="0" applyNumberFormat="1" applyFont="1" applyFill="1" applyBorder="1" applyAlignment="1">
      <alignment vertical="top"/>
    </xf>
    <xf numFmtId="0" fontId="1" fillId="0" borderId="58" xfId="0" applyFont="1" applyFill="1" applyBorder="1" applyAlignment="1">
      <alignment wrapText="1"/>
    </xf>
    <xf numFmtId="0" fontId="1" fillId="0" borderId="16" xfId="0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horizontal="center" vertical="top"/>
    </xf>
    <xf numFmtId="3" fontId="1" fillId="0" borderId="17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 vertical="top"/>
    </xf>
    <xf numFmtId="3" fontId="1" fillId="0" borderId="19" xfId="0" applyNumberFormat="1" applyFont="1" applyFill="1" applyBorder="1" applyAlignment="1">
      <alignment vertical="top"/>
    </xf>
    <xf numFmtId="0" fontId="1" fillId="0" borderId="20" xfId="0" applyFont="1" applyFill="1" applyBorder="1" applyAlignment="1">
      <alignment wrapText="1"/>
    </xf>
    <xf numFmtId="0" fontId="2" fillId="0" borderId="59" xfId="0" applyFont="1" applyFill="1" applyBorder="1" applyAlignment="1">
      <alignment vertical="top" wrapText="1"/>
    </xf>
    <xf numFmtId="49" fontId="2" fillId="0" borderId="60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wrapText="1"/>
    </xf>
    <xf numFmtId="49" fontId="2" fillId="0" borderId="6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vertical="center"/>
    </xf>
    <xf numFmtId="49" fontId="2" fillId="0" borderId="56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1" fillId="0" borderId="2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/>
    </xf>
    <xf numFmtId="3" fontId="30" fillId="0" borderId="0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workbookViewId="0" topLeftCell="A205">
      <selection activeCell="E211" sqref="E211"/>
    </sheetView>
  </sheetViews>
  <sheetFormatPr defaultColWidth="9.140625" defaultRowHeight="12.75"/>
  <cols>
    <col min="1" max="1" width="7.00390625" style="0" customWidth="1"/>
    <col min="2" max="2" width="6.57421875" style="0" customWidth="1"/>
    <col min="3" max="4" width="12.57421875" style="0" customWidth="1"/>
    <col min="5" max="5" width="54.8515625" style="0" customWidth="1"/>
  </cols>
  <sheetData>
    <row r="1" spans="1:5" s="1" customFormat="1" ht="15" customHeight="1">
      <c r="A1" s="242"/>
      <c r="E1" s="27"/>
    </row>
    <row r="2" s="60" customFormat="1" ht="17.25" customHeight="1">
      <c r="D2" s="61" t="s">
        <v>227</v>
      </c>
    </row>
    <row r="3" s="60" customFormat="1" ht="15.75" customHeight="1">
      <c r="D3" s="61"/>
    </row>
    <row r="4" s="60" customFormat="1" ht="17.25" customHeight="1">
      <c r="C4" s="61" t="s">
        <v>228</v>
      </c>
    </row>
    <row r="5" s="60" customFormat="1" ht="15" customHeight="1">
      <c r="A5" s="60" t="s">
        <v>200</v>
      </c>
    </row>
    <row r="6" s="60" customFormat="1" ht="17.25" customHeight="1">
      <c r="C6" s="61" t="s">
        <v>226</v>
      </c>
    </row>
    <row r="7" s="60" customFormat="1" ht="15" customHeight="1"/>
    <row r="8" spans="1:6" s="1" customFormat="1" ht="17.25" customHeight="1">
      <c r="A8" s="1" t="s">
        <v>219</v>
      </c>
      <c r="F8" s="15"/>
    </row>
    <row r="9" s="1" customFormat="1" ht="17.25" customHeight="1">
      <c r="A9" s="1" t="s">
        <v>96</v>
      </c>
    </row>
    <row r="10" spans="1:6" s="1" customFormat="1" ht="17.25" customHeight="1">
      <c r="A10" s="1" t="s">
        <v>98</v>
      </c>
      <c r="F10" s="27"/>
    </row>
    <row r="11" spans="1:6" s="1" customFormat="1" ht="15.75" customHeight="1">
      <c r="A11" s="1" t="s">
        <v>97</v>
      </c>
      <c r="F11" s="27"/>
    </row>
    <row r="12" s="1" customFormat="1" ht="15.75" customHeight="1">
      <c r="F12" s="27"/>
    </row>
    <row r="13" s="1" customFormat="1" ht="16.5" customHeight="1">
      <c r="E13" s="2" t="s">
        <v>201</v>
      </c>
    </row>
    <row r="14" s="1" customFormat="1" ht="16.5" customHeight="1">
      <c r="A14" s="67" t="s">
        <v>274</v>
      </c>
    </row>
    <row r="15" s="1" customFormat="1" ht="16.5" customHeight="1">
      <c r="A15" s="53" t="s">
        <v>7</v>
      </c>
    </row>
    <row r="16" s="15" customFormat="1" ht="16.5" customHeight="1">
      <c r="A16" s="1" t="s">
        <v>234</v>
      </c>
    </row>
    <row r="17" s="1" customFormat="1" ht="16.5" customHeight="1">
      <c r="E17" s="2"/>
    </row>
    <row r="18" s="1" customFormat="1" ht="16.5" customHeight="1">
      <c r="E18" s="2" t="s">
        <v>202</v>
      </c>
    </row>
    <row r="19" s="25" customFormat="1" ht="16.5" customHeight="1">
      <c r="A19" s="68" t="s">
        <v>275</v>
      </c>
    </row>
    <row r="20" s="25" customFormat="1" ht="16.5" customHeight="1">
      <c r="A20" s="33" t="s">
        <v>128</v>
      </c>
    </row>
    <row r="21" s="15" customFormat="1" ht="16.5" customHeight="1">
      <c r="A21" s="1" t="s">
        <v>235</v>
      </c>
    </row>
    <row r="22" s="1" customFormat="1" ht="16.5" customHeight="1"/>
    <row r="23" s="1" customFormat="1" ht="16.5" customHeight="1">
      <c r="E23" s="2" t="s">
        <v>222</v>
      </c>
    </row>
    <row r="24" s="25" customFormat="1" ht="16.5" customHeight="1">
      <c r="A24" s="68" t="s">
        <v>172</v>
      </c>
    </row>
    <row r="25" s="25" customFormat="1" ht="16.5" customHeight="1">
      <c r="A25" s="54" t="s">
        <v>171</v>
      </c>
    </row>
    <row r="26" s="54" customFormat="1" ht="16.5" customHeight="1">
      <c r="A26" s="54" t="s">
        <v>186</v>
      </c>
    </row>
    <row r="27" s="54" customFormat="1" ht="16.5" customHeight="1">
      <c r="A27" s="54" t="s">
        <v>187</v>
      </c>
    </row>
    <row r="28" s="54" customFormat="1" ht="16.5" customHeight="1">
      <c r="A28" s="54" t="s">
        <v>99</v>
      </c>
    </row>
    <row r="29" s="54" customFormat="1" ht="16.5" customHeight="1">
      <c r="A29" s="54" t="s">
        <v>100</v>
      </c>
    </row>
    <row r="30" spans="1:5" s="54" customFormat="1" ht="16.5" customHeight="1">
      <c r="A30" s="54" t="s">
        <v>21</v>
      </c>
      <c r="E30" s="33"/>
    </row>
    <row r="31" spans="1:5" s="54" customFormat="1" ht="16.5" customHeight="1">
      <c r="A31" s="54" t="s">
        <v>185</v>
      </c>
      <c r="E31" s="33"/>
    </row>
    <row r="32" s="53" customFormat="1" ht="16.5" customHeight="1">
      <c r="E32" s="18"/>
    </row>
    <row r="33" s="53" customFormat="1" ht="16.5" customHeight="1">
      <c r="E33" s="18" t="s">
        <v>203</v>
      </c>
    </row>
    <row r="34" spans="1:5" s="53" customFormat="1" ht="16.5" customHeight="1">
      <c r="A34" s="54" t="s">
        <v>160</v>
      </c>
      <c r="B34" s="54"/>
      <c r="C34" s="54"/>
      <c r="D34" s="54"/>
      <c r="E34" s="33"/>
    </row>
    <row r="35" spans="1:5" s="53" customFormat="1" ht="16.5" customHeight="1">
      <c r="A35" s="54" t="s">
        <v>157</v>
      </c>
      <c r="B35" s="54"/>
      <c r="C35" s="54"/>
      <c r="D35" s="54"/>
      <c r="E35" s="33"/>
    </row>
    <row r="36" spans="1:5" s="53" customFormat="1" ht="16.5" customHeight="1">
      <c r="A36" s="54" t="s">
        <v>5</v>
      </c>
      <c r="B36" s="54"/>
      <c r="C36" s="54"/>
      <c r="D36" s="54"/>
      <c r="E36" s="33"/>
    </row>
    <row r="37" s="53" customFormat="1" ht="16.5" customHeight="1">
      <c r="E37" s="18"/>
    </row>
    <row r="38" s="53" customFormat="1" ht="16.5" customHeight="1">
      <c r="E38" s="18" t="s">
        <v>285</v>
      </c>
    </row>
    <row r="39" spans="1:5" s="54" customFormat="1" ht="16.5" customHeight="1">
      <c r="A39" s="54" t="s">
        <v>158</v>
      </c>
      <c r="E39" s="33"/>
    </row>
    <row r="40" spans="1:5" s="54" customFormat="1" ht="16.5" customHeight="1">
      <c r="A40" s="54" t="s">
        <v>102</v>
      </c>
      <c r="E40" s="33"/>
    </row>
    <row r="41" spans="1:5" s="54" customFormat="1" ht="16.5" customHeight="1">
      <c r="A41" s="54" t="s">
        <v>108</v>
      </c>
      <c r="E41" s="33"/>
    </row>
    <row r="42" s="53" customFormat="1" ht="16.5" customHeight="1">
      <c r="E42" s="18"/>
    </row>
    <row r="43" s="53" customFormat="1" ht="16.5" customHeight="1">
      <c r="E43" s="18"/>
    </row>
    <row r="44" s="53" customFormat="1" ht="16.5" customHeight="1">
      <c r="E44" s="18"/>
    </row>
    <row r="45" s="53" customFormat="1" ht="16.5" customHeight="1">
      <c r="E45" s="18"/>
    </row>
    <row r="46" s="53" customFormat="1" ht="16.5" customHeight="1">
      <c r="E46" s="53" t="s">
        <v>280</v>
      </c>
    </row>
    <row r="47" s="53" customFormat="1" ht="16.5" customHeight="1">
      <c r="E47" s="18"/>
    </row>
    <row r="48" s="53" customFormat="1" ht="16.5" customHeight="1">
      <c r="E48" s="18" t="s">
        <v>286</v>
      </c>
    </row>
    <row r="49" spans="1:5" s="53" customFormat="1" ht="16.5" customHeight="1">
      <c r="A49" s="53" t="s">
        <v>159</v>
      </c>
      <c r="E49" s="18"/>
    </row>
    <row r="50" spans="1:5" s="53" customFormat="1" ht="16.5" customHeight="1">
      <c r="A50" s="53" t="s">
        <v>109</v>
      </c>
      <c r="E50" s="18"/>
    </row>
    <row r="51" spans="1:5" s="53" customFormat="1" ht="16.5" customHeight="1">
      <c r="A51" s="53" t="s">
        <v>110</v>
      </c>
      <c r="E51" s="18"/>
    </row>
    <row r="52" s="53" customFormat="1" ht="16.5" customHeight="1">
      <c r="E52" s="18"/>
    </row>
    <row r="53" s="53" customFormat="1" ht="16.5" customHeight="1">
      <c r="E53" s="2" t="s">
        <v>190</v>
      </c>
    </row>
    <row r="54" s="1" customFormat="1" ht="16.5" customHeight="1">
      <c r="A54" s="1" t="s">
        <v>204</v>
      </c>
    </row>
    <row r="55" s="1" customFormat="1" ht="16.5" customHeight="1"/>
    <row r="56" s="1" customFormat="1" ht="16.5" customHeight="1">
      <c r="E56" s="2" t="s">
        <v>196</v>
      </c>
    </row>
    <row r="57" s="1" customFormat="1" ht="16.5" customHeight="1">
      <c r="A57" s="1" t="s">
        <v>205</v>
      </c>
    </row>
    <row r="58" s="1" customFormat="1" ht="17.25" customHeight="1">
      <c r="E58" s="62" t="s">
        <v>206</v>
      </c>
    </row>
    <row r="59" s="1" customFormat="1" ht="13.5" customHeight="1">
      <c r="E59" s="63"/>
    </row>
    <row r="60" s="1" customFormat="1" ht="17.25" customHeight="1">
      <c r="E60" s="62" t="s">
        <v>220</v>
      </c>
    </row>
    <row r="61" s="1" customFormat="1" ht="17.25" customHeight="1">
      <c r="E61" s="62"/>
    </row>
    <row r="62" s="1" customFormat="1" ht="17.25" customHeight="1">
      <c r="E62" s="62"/>
    </row>
    <row r="63" s="1" customFormat="1" ht="17.25" customHeight="1">
      <c r="E63" s="62"/>
    </row>
    <row r="64" s="1" customFormat="1" ht="17.25" customHeight="1">
      <c r="E64" s="62"/>
    </row>
    <row r="65" s="1" customFormat="1" ht="17.25" customHeight="1">
      <c r="E65" s="62"/>
    </row>
    <row r="66" s="1" customFormat="1" ht="17.25" customHeight="1">
      <c r="E66" s="62"/>
    </row>
    <row r="67" s="1" customFormat="1" ht="17.25" customHeight="1">
      <c r="E67" s="62"/>
    </row>
    <row r="68" s="1" customFormat="1" ht="17.25" customHeight="1">
      <c r="E68" s="62"/>
    </row>
    <row r="69" s="1" customFormat="1" ht="17.25" customHeight="1">
      <c r="E69" s="62"/>
    </row>
    <row r="70" s="1" customFormat="1" ht="17.25" customHeight="1">
      <c r="E70" s="62"/>
    </row>
    <row r="71" s="1" customFormat="1" ht="17.25" customHeight="1">
      <c r="E71" s="62"/>
    </row>
    <row r="72" s="1" customFormat="1" ht="17.25" customHeight="1">
      <c r="E72" s="62"/>
    </row>
    <row r="73" s="1" customFormat="1" ht="17.25" customHeight="1">
      <c r="E73" s="62"/>
    </row>
    <row r="74" s="1" customFormat="1" ht="17.25" customHeight="1">
      <c r="E74" s="62"/>
    </row>
    <row r="75" s="1" customFormat="1" ht="17.25" customHeight="1">
      <c r="E75" s="62"/>
    </row>
    <row r="76" s="1" customFormat="1" ht="17.25" customHeight="1">
      <c r="E76" s="62"/>
    </row>
    <row r="77" s="1" customFormat="1" ht="17.25" customHeight="1">
      <c r="E77" s="62"/>
    </row>
    <row r="78" s="1" customFormat="1" ht="17.25" customHeight="1">
      <c r="E78" s="62"/>
    </row>
    <row r="79" s="1" customFormat="1" ht="17.25" customHeight="1">
      <c r="E79" s="62"/>
    </row>
    <row r="80" s="1" customFormat="1" ht="17.25" customHeight="1">
      <c r="E80" s="62"/>
    </row>
    <row r="81" s="1" customFormat="1" ht="17.25" customHeight="1">
      <c r="E81" s="62"/>
    </row>
    <row r="82" s="1" customFormat="1" ht="17.25" customHeight="1">
      <c r="E82" s="62"/>
    </row>
    <row r="83" s="1" customFormat="1" ht="17.25" customHeight="1">
      <c r="E83" s="62"/>
    </row>
    <row r="84" s="1" customFormat="1" ht="17.25" customHeight="1">
      <c r="E84" s="62"/>
    </row>
    <row r="85" s="1" customFormat="1" ht="17.25" customHeight="1">
      <c r="E85" s="62"/>
    </row>
    <row r="86" s="1" customFormat="1" ht="17.25" customHeight="1">
      <c r="E86" s="62"/>
    </row>
    <row r="87" s="1" customFormat="1" ht="17.25" customHeight="1">
      <c r="E87" s="62"/>
    </row>
    <row r="88" s="1" customFormat="1" ht="17.25" customHeight="1">
      <c r="E88" s="62"/>
    </row>
    <row r="89" s="1" customFormat="1" ht="17.25" customHeight="1">
      <c r="E89" s="62"/>
    </row>
    <row r="90" s="1" customFormat="1" ht="16.5" customHeight="1">
      <c r="E90" s="4" t="s">
        <v>229</v>
      </c>
    </row>
    <row r="91" s="1" customFormat="1" ht="16.5" customHeight="1">
      <c r="E91" s="4" t="s">
        <v>230</v>
      </c>
    </row>
    <row r="92" s="1" customFormat="1" ht="16.5" customHeight="1">
      <c r="E92" s="4"/>
    </row>
    <row r="93" s="1" customFormat="1" ht="18" customHeight="1">
      <c r="B93" s="5" t="s">
        <v>266</v>
      </c>
    </row>
    <row r="94" spans="2:7" s="1" customFormat="1" ht="16.5" customHeight="1" thickBot="1">
      <c r="B94" s="5"/>
      <c r="G94" s="27"/>
    </row>
    <row r="95" spans="1:5" s="1" customFormat="1" ht="16.5" customHeight="1" thickTop="1">
      <c r="A95" s="6" t="s">
        <v>207</v>
      </c>
      <c r="B95" s="7" t="s">
        <v>208</v>
      </c>
      <c r="C95" s="8" t="s">
        <v>209</v>
      </c>
      <c r="D95" s="9"/>
      <c r="E95" s="17" t="s">
        <v>213</v>
      </c>
    </row>
    <row r="96" spans="1:5" s="1" customFormat="1" ht="16.5" customHeight="1" thickBot="1">
      <c r="A96" s="10" t="s">
        <v>210</v>
      </c>
      <c r="B96" s="11"/>
      <c r="C96" s="12" t="s">
        <v>211</v>
      </c>
      <c r="D96" s="13" t="s">
        <v>212</v>
      </c>
      <c r="E96" s="16"/>
    </row>
    <row r="97" spans="1:5" s="25" customFormat="1" ht="16.5" customHeight="1" thickTop="1">
      <c r="A97" s="198" t="s">
        <v>155</v>
      </c>
      <c r="B97" s="199"/>
      <c r="C97" s="200">
        <f>SUM(C98,C102)</f>
        <v>0</v>
      </c>
      <c r="D97" s="200">
        <f>SUM(D98,D102)</f>
        <v>13671</v>
      </c>
      <c r="E97" s="201" t="s">
        <v>214</v>
      </c>
    </row>
    <row r="98" spans="1:5" s="25" customFormat="1" ht="16.5" customHeight="1">
      <c r="A98" s="207" t="s">
        <v>156</v>
      </c>
      <c r="B98" s="208"/>
      <c r="C98" s="209">
        <f>SUM(C99:C101)</f>
        <v>0</v>
      </c>
      <c r="D98" s="209">
        <f>SUM(D99:D101)</f>
        <v>11100</v>
      </c>
      <c r="E98" s="210" t="s">
        <v>189</v>
      </c>
    </row>
    <row r="99" spans="1:5" s="25" customFormat="1" ht="31.5" customHeight="1">
      <c r="A99" s="22"/>
      <c r="B99" s="224" t="s">
        <v>135</v>
      </c>
      <c r="C99" s="225"/>
      <c r="D99" s="225">
        <v>9000</v>
      </c>
      <c r="E99" s="226" t="s">
        <v>136</v>
      </c>
    </row>
    <row r="100" spans="1:5" s="25" customFormat="1" ht="31.5">
      <c r="A100" s="22"/>
      <c r="B100" s="224" t="s">
        <v>137</v>
      </c>
      <c r="C100" s="225"/>
      <c r="D100" s="225">
        <v>500</v>
      </c>
      <c r="E100" s="235" t="s">
        <v>138</v>
      </c>
    </row>
    <row r="101" spans="1:5" s="25" customFormat="1" ht="31.5" customHeight="1">
      <c r="A101" s="22"/>
      <c r="B101" s="211" t="s">
        <v>134</v>
      </c>
      <c r="C101" s="212"/>
      <c r="D101" s="212">
        <v>1600</v>
      </c>
      <c r="E101" s="223" t="s">
        <v>139</v>
      </c>
    </row>
    <row r="102" spans="1:5" s="25" customFormat="1" ht="16.5" customHeight="1">
      <c r="A102" s="207" t="s">
        <v>140</v>
      </c>
      <c r="B102" s="208"/>
      <c r="C102" s="209">
        <f>SUM(C103)</f>
        <v>0</v>
      </c>
      <c r="D102" s="209">
        <f>SUM(D103)</f>
        <v>2571</v>
      </c>
      <c r="E102" s="210" t="s">
        <v>215</v>
      </c>
    </row>
    <row r="103" spans="1:5" s="25" customFormat="1" ht="63">
      <c r="A103" s="22"/>
      <c r="B103" s="224" t="s">
        <v>141</v>
      </c>
      <c r="C103" s="225"/>
      <c r="D103" s="225">
        <v>2571</v>
      </c>
      <c r="E103" s="226" t="s">
        <v>179</v>
      </c>
    </row>
    <row r="104" spans="1:5" s="25" customFormat="1" ht="15.75">
      <c r="A104" s="193" t="s">
        <v>105</v>
      </c>
      <c r="B104" s="24"/>
      <c r="C104" s="194">
        <f>SUM(C105)</f>
        <v>0</v>
      </c>
      <c r="D104" s="194">
        <f>SUM(D105)</f>
        <v>8000</v>
      </c>
      <c r="E104" s="230" t="s">
        <v>221</v>
      </c>
    </row>
    <row r="105" spans="1:5" s="25" customFormat="1" ht="16.5" customHeight="1">
      <c r="A105" s="57" t="s">
        <v>106</v>
      </c>
      <c r="B105" s="19"/>
      <c r="C105" s="20">
        <f>SUM(C106,C107,C108)</f>
        <v>0</v>
      </c>
      <c r="D105" s="20">
        <f>SUM(D106,D107,D108)</f>
        <v>8000</v>
      </c>
      <c r="E105" s="21" t="s">
        <v>223</v>
      </c>
    </row>
    <row r="106" spans="1:5" s="25" customFormat="1" ht="47.25">
      <c r="A106" s="216"/>
      <c r="B106" s="213" t="s">
        <v>142</v>
      </c>
      <c r="C106" s="214"/>
      <c r="D106" s="214">
        <v>2400</v>
      </c>
      <c r="E106" s="215" t="s">
        <v>154</v>
      </c>
    </row>
    <row r="107" spans="1:5" s="25" customFormat="1" ht="31.5">
      <c r="A107" s="216"/>
      <c r="B107" s="213" t="s">
        <v>143</v>
      </c>
      <c r="C107" s="214"/>
      <c r="D107" s="214">
        <v>500</v>
      </c>
      <c r="E107" s="215" t="s">
        <v>144</v>
      </c>
    </row>
    <row r="108" spans="1:5" s="25" customFormat="1" ht="31.5">
      <c r="A108" s="216"/>
      <c r="B108" s="213" t="s">
        <v>20</v>
      </c>
      <c r="C108" s="214"/>
      <c r="D108" s="214">
        <v>5100</v>
      </c>
      <c r="E108" s="215" t="s">
        <v>145</v>
      </c>
    </row>
    <row r="109" spans="1:5" s="25" customFormat="1" ht="15.75">
      <c r="A109" s="193" t="s">
        <v>118</v>
      </c>
      <c r="B109" s="24"/>
      <c r="C109" s="194">
        <f>SUM(C110)</f>
        <v>0</v>
      </c>
      <c r="D109" s="194">
        <f>SUM(D110)</f>
        <v>4000</v>
      </c>
      <c r="E109" s="230" t="s">
        <v>133</v>
      </c>
    </row>
    <row r="110" spans="1:5" s="25" customFormat="1" ht="16.5" customHeight="1">
      <c r="A110" s="57" t="s">
        <v>272</v>
      </c>
      <c r="B110" s="19"/>
      <c r="C110" s="20">
        <f>SUM(C111)</f>
        <v>0</v>
      </c>
      <c r="D110" s="20">
        <f>SUM(D111)</f>
        <v>4000</v>
      </c>
      <c r="E110" s="21" t="s">
        <v>8</v>
      </c>
    </row>
    <row r="111" spans="1:5" s="25" customFormat="1" ht="16.5" customHeight="1">
      <c r="A111" s="216"/>
      <c r="B111" s="213" t="s">
        <v>142</v>
      </c>
      <c r="C111" s="214"/>
      <c r="D111" s="214">
        <v>4000</v>
      </c>
      <c r="E111" s="244" t="s">
        <v>273</v>
      </c>
    </row>
    <row r="112" spans="1:5" s="25" customFormat="1" ht="63">
      <c r="A112" s="193" t="s">
        <v>104</v>
      </c>
      <c r="B112" s="24"/>
      <c r="C112" s="194">
        <f>SUM(C113,C115)</f>
        <v>0</v>
      </c>
      <c r="D112" s="194">
        <f>SUM(D113,D115)</f>
        <v>128500</v>
      </c>
      <c r="E112" s="230" t="s">
        <v>162</v>
      </c>
    </row>
    <row r="113" spans="1:5" s="25" customFormat="1" ht="47.25">
      <c r="A113" s="202" t="s">
        <v>163</v>
      </c>
      <c r="B113" s="203"/>
      <c r="C113" s="204">
        <f>SUM(C114)</f>
        <v>0</v>
      </c>
      <c r="D113" s="204">
        <f>SUM(D114)</f>
        <v>128200</v>
      </c>
      <c r="E113" s="205" t="s">
        <v>164</v>
      </c>
    </row>
    <row r="114" spans="1:5" s="25" customFormat="1" ht="31.5">
      <c r="A114" s="22"/>
      <c r="B114" s="239" t="s">
        <v>113</v>
      </c>
      <c r="C114" s="240"/>
      <c r="D114" s="240">
        <v>128200</v>
      </c>
      <c r="E114" s="235" t="s">
        <v>165</v>
      </c>
    </row>
    <row r="115" spans="1:5" s="25" customFormat="1" ht="31.5">
      <c r="A115" s="231" t="s">
        <v>107</v>
      </c>
      <c r="B115" s="19"/>
      <c r="C115" s="20">
        <f>SUM(C116)</f>
        <v>0</v>
      </c>
      <c r="D115" s="20">
        <f>SUM(D116)</f>
        <v>300</v>
      </c>
      <c r="E115" s="233" t="s">
        <v>147</v>
      </c>
    </row>
    <row r="116" spans="1:5" s="25" customFormat="1" ht="31.5">
      <c r="A116" s="191"/>
      <c r="B116" s="220" t="s">
        <v>146</v>
      </c>
      <c r="C116" s="221"/>
      <c r="D116" s="221">
        <v>300</v>
      </c>
      <c r="E116" s="222" t="s">
        <v>148</v>
      </c>
    </row>
    <row r="119" spans="2:5" s="190" customFormat="1" ht="15.75">
      <c r="B119" s="217"/>
      <c r="C119" s="218"/>
      <c r="D119" s="218"/>
      <c r="E119" s="219" t="s">
        <v>280</v>
      </c>
    </row>
    <row r="120" spans="2:5" s="190" customFormat="1" ht="16.5" thickBot="1">
      <c r="B120" s="217"/>
      <c r="C120" s="218"/>
      <c r="D120" s="218"/>
      <c r="E120" s="219"/>
    </row>
    <row r="121" spans="1:5" s="1" customFormat="1" ht="16.5" customHeight="1" thickTop="1">
      <c r="A121" s="6" t="s">
        <v>207</v>
      </c>
      <c r="B121" s="7" t="s">
        <v>208</v>
      </c>
      <c r="C121" s="8" t="s">
        <v>209</v>
      </c>
      <c r="D121" s="9"/>
      <c r="E121" s="17" t="s">
        <v>213</v>
      </c>
    </row>
    <row r="122" spans="1:5" s="1" customFormat="1" ht="16.5" customHeight="1" thickBot="1">
      <c r="A122" s="10" t="s">
        <v>210</v>
      </c>
      <c r="B122" s="11"/>
      <c r="C122" s="12" t="s">
        <v>211</v>
      </c>
      <c r="D122" s="13" t="s">
        <v>212</v>
      </c>
      <c r="E122" s="16"/>
    </row>
    <row r="123" spans="1:5" s="25" customFormat="1" ht="16.5" thickTop="1">
      <c r="A123" s="193" t="s">
        <v>103</v>
      </c>
      <c r="B123" s="24"/>
      <c r="C123" s="194">
        <f>SUM(C124,C126)</f>
        <v>0</v>
      </c>
      <c r="D123" s="194">
        <f>SUM(D124,D126)</f>
        <v>1014</v>
      </c>
      <c r="E123" s="230" t="s">
        <v>217</v>
      </c>
    </row>
    <row r="124" spans="1:5" s="25" customFormat="1" ht="15.75">
      <c r="A124" s="231" t="s">
        <v>166</v>
      </c>
      <c r="B124" s="28"/>
      <c r="C124" s="29">
        <f>SUM(C125)</f>
        <v>0</v>
      </c>
      <c r="D124" s="29">
        <f>SUM(D125:D125)</f>
        <v>14</v>
      </c>
      <c r="E124" s="234" t="s">
        <v>224</v>
      </c>
    </row>
    <row r="125" spans="1:5" s="25" customFormat="1" ht="31.5">
      <c r="A125" s="188"/>
      <c r="B125" s="213" t="s">
        <v>182</v>
      </c>
      <c r="C125" s="214"/>
      <c r="D125" s="214">
        <v>14</v>
      </c>
      <c r="E125" s="215" t="s">
        <v>183</v>
      </c>
    </row>
    <row r="126" spans="1:5" s="25" customFormat="1" ht="15.75">
      <c r="A126" s="241" t="s">
        <v>149</v>
      </c>
      <c r="B126" s="19"/>
      <c r="C126" s="20">
        <f>SUM(C127:C127)</f>
        <v>0</v>
      </c>
      <c r="D126" s="20">
        <f>SUM(D127:D127)</f>
        <v>1000</v>
      </c>
      <c r="E126" s="233" t="s">
        <v>6</v>
      </c>
    </row>
    <row r="127" spans="1:5" s="25" customFormat="1" ht="50.25" customHeight="1">
      <c r="A127" s="22"/>
      <c r="B127" s="211" t="s">
        <v>174</v>
      </c>
      <c r="C127" s="212"/>
      <c r="D127" s="212">
        <v>1000</v>
      </c>
      <c r="E127" s="195" t="s">
        <v>127</v>
      </c>
    </row>
    <row r="128" spans="1:5" s="25" customFormat="1" ht="15.75">
      <c r="A128" s="193" t="s">
        <v>101</v>
      </c>
      <c r="B128" s="24"/>
      <c r="C128" s="194">
        <f>SUM(C129)</f>
        <v>0</v>
      </c>
      <c r="D128" s="194">
        <f>SUM(D129)</f>
        <v>6500</v>
      </c>
      <c r="E128" s="230" t="s">
        <v>4</v>
      </c>
    </row>
    <row r="129" spans="1:5" s="25" customFormat="1" ht="47.25">
      <c r="A129" s="236" t="s">
        <v>150</v>
      </c>
      <c r="B129" s="237"/>
      <c r="C129" s="238">
        <f>SUM(C130)</f>
        <v>0</v>
      </c>
      <c r="D129" s="238">
        <f>SUM(D130)</f>
        <v>6500</v>
      </c>
      <c r="E129" s="233" t="s">
        <v>151</v>
      </c>
    </row>
    <row r="130" spans="1:5" s="25" customFormat="1" ht="47.25">
      <c r="A130" s="22"/>
      <c r="B130" s="224" t="s">
        <v>152</v>
      </c>
      <c r="C130" s="225"/>
      <c r="D130" s="225">
        <v>6500</v>
      </c>
      <c r="E130" s="235" t="s">
        <v>153</v>
      </c>
    </row>
    <row r="131" spans="1:5" s="25" customFormat="1" ht="15.75">
      <c r="A131" s="193" t="s">
        <v>199</v>
      </c>
      <c r="B131" s="24"/>
      <c r="C131" s="194">
        <f>SUM(C132,C134)</f>
        <v>0</v>
      </c>
      <c r="D131" s="194">
        <f>SUM(D132,D134)</f>
        <v>10195</v>
      </c>
      <c r="E131" s="230" t="s">
        <v>218</v>
      </c>
    </row>
    <row r="132" spans="1:5" s="25" customFormat="1" ht="15.75">
      <c r="A132" s="231" t="s">
        <v>18</v>
      </c>
      <c r="B132" s="19"/>
      <c r="C132" s="20">
        <f>SUM(C133)</f>
        <v>0</v>
      </c>
      <c r="D132" s="20">
        <f>SUM(D133)</f>
        <v>8300</v>
      </c>
      <c r="E132" s="233" t="s">
        <v>195</v>
      </c>
    </row>
    <row r="133" spans="1:5" s="25" customFormat="1" ht="34.5" customHeight="1">
      <c r="A133" s="22"/>
      <c r="B133" s="224" t="s">
        <v>20</v>
      </c>
      <c r="C133" s="225"/>
      <c r="D133" s="225">
        <v>8300</v>
      </c>
      <c r="E133" s="235" t="s">
        <v>181</v>
      </c>
    </row>
    <row r="134" spans="1:5" s="25" customFormat="1" ht="15.75">
      <c r="A134" s="231" t="s">
        <v>175</v>
      </c>
      <c r="B134" s="19"/>
      <c r="C134" s="20">
        <f>SUM(C135)</f>
        <v>0</v>
      </c>
      <c r="D134" s="20">
        <f>SUM(D135)</f>
        <v>1895</v>
      </c>
      <c r="E134" s="233" t="s">
        <v>176</v>
      </c>
    </row>
    <row r="135" spans="1:5" s="25" customFormat="1" ht="33" customHeight="1" thickBot="1">
      <c r="A135" s="22"/>
      <c r="B135" s="224" t="s">
        <v>177</v>
      </c>
      <c r="C135" s="225"/>
      <c r="D135" s="225">
        <v>1895</v>
      </c>
      <c r="E135" s="226" t="s">
        <v>178</v>
      </c>
    </row>
    <row r="136" spans="1:5" s="25" customFormat="1" ht="16.5" customHeight="1" thickBot="1" thickTop="1">
      <c r="A136" s="47" t="s">
        <v>216</v>
      </c>
      <c r="B136" s="48"/>
      <c r="C136" s="49">
        <f>SUM(C97,C104,C112,C123,C128,C131,C109)</f>
        <v>0</v>
      </c>
      <c r="D136" s="49">
        <f>SUM(D97,D104,D112,D123,D128,D131,D109)</f>
        <v>171880</v>
      </c>
      <c r="E136" s="50"/>
    </row>
    <row r="137" spans="1:5" s="1" customFormat="1" ht="16.5" customHeight="1" thickTop="1">
      <c r="A137" s="27"/>
      <c r="E137" s="3"/>
    </row>
    <row r="138" spans="4:5" s="1" customFormat="1" ht="16.5" customHeight="1">
      <c r="D138" s="14"/>
      <c r="E138" s="64" t="s">
        <v>206</v>
      </c>
    </row>
    <row r="139" s="1" customFormat="1" ht="16.5" customHeight="1">
      <c r="E139" s="65"/>
    </row>
    <row r="140" spans="1:5" s="1" customFormat="1" ht="16.5" customHeight="1">
      <c r="A140" s="55"/>
      <c r="B140" s="55"/>
      <c r="C140" s="55"/>
      <c r="D140" s="55"/>
      <c r="E140" s="66" t="s">
        <v>220</v>
      </c>
    </row>
    <row r="141" spans="2:5" s="1" customFormat="1" ht="16.5" customHeight="1">
      <c r="B141" s="55"/>
      <c r="C141" s="55"/>
      <c r="D141" s="55"/>
      <c r="E141" s="66"/>
    </row>
    <row r="142" spans="2:5" s="1" customFormat="1" ht="16.5" customHeight="1">
      <c r="B142" s="55"/>
      <c r="C142" s="55"/>
      <c r="D142" s="55"/>
      <c r="E142" s="66"/>
    </row>
    <row r="143" spans="1:5" s="1" customFormat="1" ht="16.5" customHeight="1">
      <c r="A143" s="55"/>
      <c r="B143" s="55"/>
      <c r="C143" s="55"/>
      <c r="D143" s="55"/>
      <c r="E143" s="66"/>
    </row>
    <row r="144" spans="1:5" s="1" customFormat="1" ht="16.5" customHeight="1">
      <c r="A144" s="55"/>
      <c r="B144" s="55"/>
      <c r="C144" s="55"/>
      <c r="D144" s="55"/>
      <c r="E144" s="66"/>
    </row>
    <row r="145" spans="1:5" s="1" customFormat="1" ht="16.5" customHeight="1">
      <c r="A145" s="55"/>
      <c r="B145" s="55"/>
      <c r="C145" s="55"/>
      <c r="D145" s="55"/>
      <c r="E145" s="66"/>
    </row>
    <row r="146" spans="1:5" s="1" customFormat="1" ht="16.5" customHeight="1">
      <c r="A146" s="55"/>
      <c r="B146" s="55"/>
      <c r="C146" s="55"/>
      <c r="D146" s="55"/>
      <c r="E146" s="66"/>
    </row>
    <row r="147" spans="1:5" s="1" customFormat="1" ht="16.5" customHeight="1">
      <c r="A147" s="55"/>
      <c r="B147" s="55"/>
      <c r="C147" s="55"/>
      <c r="D147" s="55"/>
      <c r="E147" s="66"/>
    </row>
    <row r="148" spans="1:5" s="1" customFormat="1" ht="16.5" customHeight="1">
      <c r="A148" s="55"/>
      <c r="B148" s="55"/>
      <c r="C148" s="55"/>
      <c r="D148" s="55"/>
      <c r="E148" s="66"/>
    </row>
    <row r="149" spans="1:5" s="1" customFormat="1" ht="16.5" customHeight="1">
      <c r="A149" s="55"/>
      <c r="B149" s="55"/>
      <c r="C149" s="55"/>
      <c r="D149" s="55"/>
      <c r="E149" s="66"/>
    </row>
    <row r="150" spans="1:5" s="1" customFormat="1" ht="16.5" customHeight="1">
      <c r="A150" s="55"/>
      <c r="B150" s="55"/>
      <c r="C150" s="55"/>
      <c r="D150" s="55"/>
      <c r="E150" s="66"/>
    </row>
    <row r="151" spans="1:5" s="1" customFormat="1" ht="16.5" customHeight="1">
      <c r="A151" s="55"/>
      <c r="B151" s="55"/>
      <c r="C151" s="55"/>
      <c r="D151" s="55"/>
      <c r="E151" s="66"/>
    </row>
    <row r="152" spans="1:5" s="1" customFormat="1" ht="16.5" customHeight="1">
      <c r="A152" s="55"/>
      <c r="B152" s="55"/>
      <c r="C152" s="55"/>
      <c r="D152" s="55"/>
      <c r="E152" s="66"/>
    </row>
    <row r="153" spans="1:5" s="1" customFormat="1" ht="16.5" customHeight="1">
      <c r="A153" s="55"/>
      <c r="B153" s="55"/>
      <c r="C153" s="55"/>
      <c r="D153" s="55"/>
      <c r="E153" s="66"/>
    </row>
    <row r="154" spans="1:5" s="1" customFormat="1" ht="16.5" customHeight="1">
      <c r="A154" s="55"/>
      <c r="B154" s="55"/>
      <c r="C154" s="55"/>
      <c r="D154" s="55"/>
      <c r="E154" s="66"/>
    </row>
    <row r="155" spans="1:5" s="1" customFormat="1" ht="16.5" customHeight="1">
      <c r="A155" s="55"/>
      <c r="B155" s="55"/>
      <c r="C155" s="55"/>
      <c r="D155" s="55"/>
      <c r="E155" s="66"/>
    </row>
    <row r="156" s="1" customFormat="1" ht="16.5" customHeight="1">
      <c r="E156" s="4" t="s">
        <v>231</v>
      </c>
    </row>
    <row r="157" s="1" customFormat="1" ht="16.5" customHeight="1">
      <c r="E157" s="4" t="s">
        <v>230</v>
      </c>
    </row>
    <row r="158" spans="1:5" s="1" customFormat="1" ht="12" customHeight="1">
      <c r="A158" s="27"/>
      <c r="E158" s="4"/>
    </row>
    <row r="159" s="1" customFormat="1" ht="18" customHeight="1">
      <c r="B159" s="5" t="s">
        <v>267</v>
      </c>
    </row>
    <row r="160" s="1" customFormat="1" ht="11.25" customHeight="1" thickBot="1">
      <c r="B160" s="5"/>
    </row>
    <row r="161" spans="1:5" s="1" customFormat="1" ht="16.5" customHeight="1" thickTop="1">
      <c r="A161" s="6" t="s">
        <v>207</v>
      </c>
      <c r="B161" s="7" t="s">
        <v>208</v>
      </c>
      <c r="C161" s="8" t="s">
        <v>209</v>
      </c>
      <c r="D161" s="9"/>
      <c r="E161" s="17" t="s">
        <v>213</v>
      </c>
    </row>
    <row r="162" spans="1:5" s="1" customFormat="1" ht="16.5" customHeight="1" thickBot="1">
      <c r="A162" s="10" t="s">
        <v>210</v>
      </c>
      <c r="B162" s="11"/>
      <c r="C162" s="12" t="s">
        <v>211</v>
      </c>
      <c r="D162" s="13" t="s">
        <v>212</v>
      </c>
      <c r="E162" s="16"/>
    </row>
    <row r="163" spans="1:5" s="25" customFormat="1" ht="16.5" customHeight="1" thickTop="1">
      <c r="A163" s="198" t="s">
        <v>193</v>
      </c>
      <c r="B163" s="199"/>
      <c r="C163" s="200">
        <f>SUM(C164)</f>
        <v>0</v>
      </c>
      <c r="D163" s="200">
        <f>SUM(D164)</f>
        <v>18000</v>
      </c>
      <c r="E163" s="201" t="s">
        <v>287</v>
      </c>
    </row>
    <row r="164" spans="1:5" s="25" customFormat="1" ht="16.5" customHeight="1">
      <c r="A164" s="207" t="s">
        <v>194</v>
      </c>
      <c r="B164" s="208"/>
      <c r="C164" s="209">
        <f>SUM(C165:C167)</f>
        <v>0</v>
      </c>
      <c r="D164" s="209">
        <f>SUM(D165:D167)</f>
        <v>18000</v>
      </c>
      <c r="E164" s="210" t="s">
        <v>288</v>
      </c>
    </row>
    <row r="165" spans="1:5" s="25" customFormat="1" ht="16.5" customHeight="1">
      <c r="A165" s="22"/>
      <c r="B165" s="211" t="s">
        <v>289</v>
      </c>
      <c r="C165" s="212"/>
      <c r="D165" s="212">
        <v>2000</v>
      </c>
      <c r="E165" s="223" t="s">
        <v>119</v>
      </c>
    </row>
    <row r="166" spans="1:5" s="25" customFormat="1" ht="16.5" customHeight="1">
      <c r="A166" s="22"/>
      <c r="B166" s="211" t="s">
        <v>282</v>
      </c>
      <c r="C166" s="212"/>
      <c r="D166" s="212">
        <v>2000</v>
      </c>
      <c r="E166" s="223" t="s">
        <v>126</v>
      </c>
    </row>
    <row r="167" spans="1:5" s="25" customFormat="1" ht="16.5" customHeight="1">
      <c r="A167" s="22"/>
      <c r="B167" s="211" t="s">
        <v>290</v>
      </c>
      <c r="C167" s="212"/>
      <c r="D167" s="212">
        <v>14000</v>
      </c>
      <c r="E167" s="223" t="s">
        <v>120</v>
      </c>
    </row>
    <row r="168" spans="1:5" s="25" customFormat="1" ht="15.75">
      <c r="A168" s="198" t="s">
        <v>105</v>
      </c>
      <c r="B168" s="199"/>
      <c r="C168" s="200">
        <f>SUM(C169)</f>
        <v>0</v>
      </c>
      <c r="D168" s="200">
        <f>SUM(D169)</f>
        <v>53166</v>
      </c>
      <c r="E168" s="232" t="s">
        <v>221</v>
      </c>
    </row>
    <row r="169" spans="1:5" s="25" customFormat="1" ht="16.5" customHeight="1">
      <c r="A169" s="202" t="s">
        <v>106</v>
      </c>
      <c r="B169" s="203"/>
      <c r="C169" s="204">
        <f>SUM(C170)</f>
        <v>0</v>
      </c>
      <c r="D169" s="204">
        <f>SUM(D170)</f>
        <v>53166</v>
      </c>
      <c r="E169" s="205" t="s">
        <v>223</v>
      </c>
    </row>
    <row r="170" spans="1:6" s="25" customFormat="1" ht="31.5" customHeight="1">
      <c r="A170" s="22"/>
      <c r="B170" s="211" t="s">
        <v>292</v>
      </c>
      <c r="C170" s="212"/>
      <c r="D170" s="212">
        <v>53166</v>
      </c>
      <c r="E170" s="223" t="s">
        <v>180</v>
      </c>
      <c r="F170" s="56"/>
    </row>
    <row r="171" spans="1:5" s="25" customFormat="1" ht="32.25" customHeight="1">
      <c r="A171" s="198" t="s">
        <v>118</v>
      </c>
      <c r="B171" s="199"/>
      <c r="C171" s="200">
        <f>SUM(C172,C175)</f>
        <v>1000</v>
      </c>
      <c r="D171" s="200">
        <f>SUM(D172,D175)</f>
        <v>5000</v>
      </c>
      <c r="E171" s="232" t="s">
        <v>167</v>
      </c>
    </row>
    <row r="172" spans="1:5" s="25" customFormat="1" ht="16.5" customHeight="1">
      <c r="A172" s="202" t="s">
        <v>168</v>
      </c>
      <c r="B172" s="203"/>
      <c r="C172" s="204">
        <f>SUM(C173:C174)</f>
        <v>1000</v>
      </c>
      <c r="D172" s="204">
        <f>SUM(D173:D174)</f>
        <v>3000</v>
      </c>
      <c r="E172" s="205" t="s">
        <v>169</v>
      </c>
    </row>
    <row r="173" spans="1:5" s="25" customFormat="1" ht="16.5" customHeight="1">
      <c r="A173" s="22"/>
      <c r="B173" s="211" t="s">
        <v>170</v>
      </c>
      <c r="C173" s="212">
        <v>1000</v>
      </c>
      <c r="D173" s="212"/>
      <c r="E173" s="195" t="s">
        <v>124</v>
      </c>
    </row>
    <row r="174" spans="1:6" s="25" customFormat="1" ht="31.5">
      <c r="A174" s="22"/>
      <c r="B174" s="211" t="s">
        <v>225</v>
      </c>
      <c r="C174" s="212"/>
      <c r="D174" s="212">
        <v>3000</v>
      </c>
      <c r="E174" s="223" t="s">
        <v>125</v>
      </c>
      <c r="F174" s="56"/>
    </row>
    <row r="175" spans="1:5" s="25" customFormat="1" ht="16.5" customHeight="1">
      <c r="A175" s="207" t="s">
        <v>272</v>
      </c>
      <c r="B175" s="208"/>
      <c r="C175" s="209">
        <f>SUM(C176:C178)</f>
        <v>0</v>
      </c>
      <c r="D175" s="209">
        <f>SUM(D176:D178)</f>
        <v>2000</v>
      </c>
      <c r="E175" s="210" t="s">
        <v>8</v>
      </c>
    </row>
    <row r="176" spans="1:5" s="25" customFormat="1" ht="16.5" customHeight="1">
      <c r="A176" s="22"/>
      <c r="B176" s="211" t="s">
        <v>291</v>
      </c>
      <c r="C176" s="212"/>
      <c r="D176" s="212">
        <v>1000</v>
      </c>
      <c r="E176" s="245" t="s">
        <v>276</v>
      </c>
    </row>
    <row r="177" spans="1:5" s="25" customFormat="1" ht="16.5" customHeight="1">
      <c r="A177" s="22"/>
      <c r="B177" s="211" t="s">
        <v>293</v>
      </c>
      <c r="C177" s="212"/>
      <c r="D177" s="212">
        <v>200</v>
      </c>
      <c r="E177" s="195" t="s">
        <v>277</v>
      </c>
    </row>
    <row r="178" spans="1:5" s="25" customFormat="1" ht="16.5" customHeight="1">
      <c r="A178" s="22"/>
      <c r="B178" s="211" t="s">
        <v>132</v>
      </c>
      <c r="C178" s="212"/>
      <c r="D178" s="212">
        <v>800</v>
      </c>
      <c r="E178" s="195" t="s">
        <v>278</v>
      </c>
    </row>
    <row r="179" spans="1:5" s="25" customFormat="1" ht="16.5" customHeight="1">
      <c r="A179" s="193" t="s">
        <v>101</v>
      </c>
      <c r="B179" s="24"/>
      <c r="C179" s="194">
        <f>SUM(C180)</f>
        <v>0</v>
      </c>
      <c r="D179" s="194">
        <f>SUM(D180)</f>
        <v>6500</v>
      </c>
      <c r="E179" s="230" t="s">
        <v>4</v>
      </c>
    </row>
    <row r="180" spans="1:5" s="25" customFormat="1" ht="46.5" customHeight="1">
      <c r="A180" s="236" t="s">
        <v>150</v>
      </c>
      <c r="B180" s="237"/>
      <c r="C180" s="238">
        <f>SUM(C181)</f>
        <v>0</v>
      </c>
      <c r="D180" s="238">
        <f>SUM(D181)</f>
        <v>6500</v>
      </c>
      <c r="E180" s="233" t="s">
        <v>151</v>
      </c>
    </row>
    <row r="181" spans="1:5" s="25" customFormat="1" ht="16.5" customHeight="1">
      <c r="A181" s="22"/>
      <c r="B181" s="224" t="s">
        <v>292</v>
      </c>
      <c r="C181" s="225"/>
      <c r="D181" s="225">
        <v>6500</v>
      </c>
      <c r="E181" s="226" t="s">
        <v>198</v>
      </c>
    </row>
    <row r="182" spans="1:5" s="25" customFormat="1" ht="32.25" customHeight="1">
      <c r="A182" s="193" t="s">
        <v>283</v>
      </c>
      <c r="B182" s="24"/>
      <c r="C182" s="194">
        <f>SUM(C183,C187,C189)</f>
        <v>20000</v>
      </c>
      <c r="D182" s="194">
        <f>SUM(D183,D187,D189)</f>
        <v>110200</v>
      </c>
      <c r="E182" s="230" t="s">
        <v>3</v>
      </c>
    </row>
    <row r="183" spans="1:5" s="25" customFormat="1" ht="16.5" customHeight="1">
      <c r="A183" s="57" t="s">
        <v>116</v>
      </c>
      <c r="B183" s="19"/>
      <c r="C183" s="20">
        <f>SUM(C184:C186)</f>
        <v>0</v>
      </c>
      <c r="D183" s="20">
        <f>SUM(D184:D186)</f>
        <v>110000</v>
      </c>
      <c r="E183" s="21" t="s">
        <v>117</v>
      </c>
    </row>
    <row r="184" spans="1:5" s="25" customFormat="1" ht="16.5" customHeight="1">
      <c r="A184" s="216"/>
      <c r="B184" s="227" t="s">
        <v>281</v>
      </c>
      <c r="C184" s="228"/>
      <c r="D184" s="228">
        <v>93000</v>
      </c>
      <c r="E184" s="229" t="s">
        <v>121</v>
      </c>
    </row>
    <row r="185" spans="1:5" s="25" customFormat="1" ht="16.5" customHeight="1">
      <c r="A185" s="22"/>
      <c r="B185" s="211" t="s">
        <v>289</v>
      </c>
      <c r="C185" s="212"/>
      <c r="D185" s="212">
        <v>13000</v>
      </c>
      <c r="E185" s="223" t="s">
        <v>122</v>
      </c>
    </row>
    <row r="186" spans="1:5" s="25" customFormat="1" ht="16.5" customHeight="1">
      <c r="A186" s="22"/>
      <c r="B186" s="211" t="s">
        <v>282</v>
      </c>
      <c r="C186" s="212"/>
      <c r="D186" s="212">
        <v>4000</v>
      </c>
      <c r="E186" s="223" t="s">
        <v>123</v>
      </c>
    </row>
    <row r="187" spans="1:5" s="25" customFormat="1" ht="16.5" customHeight="1">
      <c r="A187" s="59" t="s">
        <v>114</v>
      </c>
      <c r="B187" s="28"/>
      <c r="C187" s="29">
        <f>SUM(C188)</f>
        <v>0</v>
      </c>
      <c r="D187" s="29">
        <f>SUM(D188)</f>
        <v>200</v>
      </c>
      <c r="E187" s="30" t="s">
        <v>115</v>
      </c>
    </row>
    <row r="188" spans="1:5" s="25" customFormat="1" ht="16.5" customHeight="1">
      <c r="A188" s="216"/>
      <c r="B188" s="227" t="s">
        <v>282</v>
      </c>
      <c r="C188" s="228"/>
      <c r="D188" s="228">
        <v>200</v>
      </c>
      <c r="E188" s="243" t="s">
        <v>173</v>
      </c>
    </row>
    <row r="189" spans="1:5" s="25" customFormat="1" ht="16.5" customHeight="1">
      <c r="A189" s="59" t="s">
        <v>284</v>
      </c>
      <c r="B189" s="28"/>
      <c r="C189" s="29">
        <f>SUM(C190)</f>
        <v>20000</v>
      </c>
      <c r="D189" s="29">
        <f>SUM(D190)</f>
        <v>0</v>
      </c>
      <c r="E189" s="30" t="s">
        <v>215</v>
      </c>
    </row>
    <row r="190" spans="1:5" s="25" customFormat="1" ht="16.5" customHeight="1" thickBot="1">
      <c r="A190" s="216"/>
      <c r="B190" s="227" t="s">
        <v>281</v>
      </c>
      <c r="C190" s="228">
        <v>20000</v>
      </c>
      <c r="D190" s="228"/>
      <c r="E190" s="243" t="s">
        <v>112</v>
      </c>
    </row>
    <row r="191" spans="1:5" s="25" customFormat="1" ht="16.5" customHeight="1" thickBot="1" thickTop="1">
      <c r="A191" s="47" t="s">
        <v>216</v>
      </c>
      <c r="B191" s="48"/>
      <c r="C191" s="49">
        <f>SUM(C163,C168,C171,C179,C182)</f>
        <v>21000</v>
      </c>
      <c r="D191" s="49">
        <f>SUM(D163,D168,D171,D179,D182)</f>
        <v>192866</v>
      </c>
      <c r="E191" s="50"/>
    </row>
    <row r="192" spans="1:5" s="1" customFormat="1" ht="16.5" customHeight="1" thickTop="1">
      <c r="A192" s="27"/>
      <c r="E192" s="3"/>
    </row>
    <row r="193" spans="1:8" s="1" customFormat="1" ht="16.5" customHeight="1">
      <c r="A193" s="27"/>
      <c r="C193" s="14"/>
      <c r="D193" s="14"/>
      <c r="E193" s="64" t="s">
        <v>206</v>
      </c>
      <c r="H193" s="14"/>
    </row>
    <row r="194" spans="3:5" s="1" customFormat="1" ht="16.5" customHeight="1">
      <c r="C194" s="14"/>
      <c r="E194" s="65"/>
    </row>
    <row r="195" spans="3:5" s="1" customFormat="1" ht="16.5" customHeight="1">
      <c r="C195" s="14"/>
      <c r="E195" s="64" t="s">
        <v>220</v>
      </c>
    </row>
    <row r="196" s="1" customFormat="1" ht="19.5" customHeight="1">
      <c r="E196" s="4" t="s">
        <v>232</v>
      </c>
    </row>
    <row r="197" s="1" customFormat="1" ht="15.75">
      <c r="E197" s="4" t="s">
        <v>230</v>
      </c>
    </row>
    <row r="198" s="1" customFormat="1" ht="15.75">
      <c r="E198" s="4"/>
    </row>
    <row r="199" s="25" customFormat="1" ht="19.5">
      <c r="B199" s="35" t="s">
        <v>268</v>
      </c>
    </row>
    <row r="200" s="25" customFormat="1" ht="20.25" thickBot="1">
      <c r="B200" s="35"/>
    </row>
    <row r="201" spans="1:5" s="25" customFormat="1" ht="18.75" customHeight="1" thickTop="1">
      <c r="A201" s="36" t="s">
        <v>279</v>
      </c>
      <c r="B201" s="37"/>
      <c r="C201" s="38" t="s">
        <v>209</v>
      </c>
      <c r="D201" s="39"/>
      <c r="E201" s="40" t="s">
        <v>213</v>
      </c>
    </row>
    <row r="202" spans="1:5" s="25" customFormat="1" ht="18.75" customHeight="1" thickBot="1">
      <c r="A202" s="41"/>
      <c r="B202" s="42"/>
      <c r="C202" s="43" t="s">
        <v>211</v>
      </c>
      <c r="D202" s="44" t="s">
        <v>212</v>
      </c>
      <c r="E202" s="45"/>
    </row>
    <row r="203" spans="1:5" s="25" customFormat="1" ht="18" customHeight="1" thickTop="1">
      <c r="A203" s="96">
        <v>955</v>
      </c>
      <c r="B203" s="97"/>
      <c r="C203" s="29">
        <f>SUM(C204:C206)</f>
        <v>14</v>
      </c>
      <c r="D203" s="29">
        <f>SUM(D204:D206)</f>
        <v>0</v>
      </c>
      <c r="E203" s="30" t="s">
        <v>197</v>
      </c>
    </row>
    <row r="204" spans="1:5" s="25" customFormat="1" ht="17.25" customHeight="1">
      <c r="A204" s="22"/>
      <c r="B204" s="46"/>
      <c r="C204" s="31">
        <v>14</v>
      </c>
      <c r="D204" s="31"/>
      <c r="E204" s="32" t="s">
        <v>184</v>
      </c>
    </row>
    <row r="205" spans="1:5" s="25" customFormat="1" ht="17.25" customHeight="1">
      <c r="A205" s="22"/>
      <c r="B205" s="46"/>
      <c r="C205" s="23"/>
      <c r="D205" s="23"/>
      <c r="E205" s="26" t="s">
        <v>269</v>
      </c>
    </row>
    <row r="206" spans="1:5" s="25" customFormat="1" ht="17.25" customHeight="1" thickBot="1">
      <c r="A206" s="22"/>
      <c r="B206" s="46"/>
      <c r="C206" s="23"/>
      <c r="D206" s="23"/>
      <c r="E206" s="26" t="s">
        <v>270</v>
      </c>
    </row>
    <row r="207" spans="1:5" s="25" customFormat="1" ht="18" customHeight="1" thickBot="1" thickTop="1">
      <c r="A207" s="47" t="s">
        <v>216</v>
      </c>
      <c r="B207" s="48"/>
      <c r="C207" s="49">
        <f>SUM(C203)</f>
        <v>14</v>
      </c>
      <c r="D207" s="49">
        <f>SUM(D203)</f>
        <v>0</v>
      </c>
      <c r="E207" s="50"/>
    </row>
    <row r="208" spans="3:4" s="25" customFormat="1" ht="14.25" customHeight="1" thickTop="1">
      <c r="C208" s="34"/>
      <c r="D208" s="34"/>
    </row>
    <row r="209" spans="3:5" s="25" customFormat="1" ht="15.75">
      <c r="C209" s="34"/>
      <c r="D209" s="34"/>
      <c r="E209" s="51" t="s">
        <v>206</v>
      </c>
    </row>
    <row r="210" spans="3:5" s="25" customFormat="1" ht="14.25" customHeight="1">
      <c r="C210" s="34"/>
      <c r="D210" s="34"/>
      <c r="E210" s="52"/>
    </row>
    <row r="211" spans="3:5" s="25" customFormat="1" ht="15.75">
      <c r="C211" s="34"/>
      <c r="D211" s="34"/>
      <c r="E211" s="51" t="s">
        <v>220</v>
      </c>
    </row>
    <row r="212" spans="3:5" s="1" customFormat="1" ht="16.5" customHeight="1">
      <c r="C212" s="14"/>
      <c r="E212" s="4"/>
    </row>
    <row r="213" spans="3:5" s="1" customFormat="1" ht="16.5" customHeight="1">
      <c r="C213" s="14"/>
      <c r="E213" s="4"/>
    </row>
    <row r="214" spans="3:5" s="1" customFormat="1" ht="16.5" customHeight="1">
      <c r="C214" s="14"/>
      <c r="E214" s="4"/>
    </row>
    <row r="215" spans="1:5" s="1" customFormat="1" ht="15.75" customHeight="1">
      <c r="A215" s="27" t="s">
        <v>94</v>
      </c>
      <c r="E215" s="51"/>
    </row>
    <row r="216" s="1" customFormat="1" ht="15.75">
      <c r="A216" s="186" t="s">
        <v>129</v>
      </c>
    </row>
    <row r="217" s="1" customFormat="1" ht="15.75">
      <c r="A217" s="186" t="s">
        <v>130</v>
      </c>
    </row>
    <row r="218" s="1" customFormat="1" ht="15.75">
      <c r="A218" s="186" t="s">
        <v>131</v>
      </c>
    </row>
    <row r="219" s="1" customFormat="1" ht="15.75">
      <c r="A219" s="186"/>
    </row>
    <row r="220" s="1" customFormat="1" ht="15.75">
      <c r="A220" s="186"/>
    </row>
    <row r="221" s="1" customFormat="1" ht="15.75">
      <c r="A221" s="98"/>
    </row>
    <row r="222" s="1" customFormat="1" ht="15.75">
      <c r="A222" s="186"/>
    </row>
    <row r="223" s="1" customFormat="1" ht="15.75">
      <c r="A223" s="27"/>
    </row>
  </sheetData>
  <printOptions/>
  <pageMargins left="0.54" right="0.49" top="0.77" bottom="0.83" header="0.4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C11" sqref="C11"/>
    </sheetView>
  </sheetViews>
  <sheetFormatPr defaultColWidth="9.140625" defaultRowHeight="12.75"/>
  <cols>
    <col min="1" max="1" width="5.421875" style="77" customWidth="1"/>
    <col min="2" max="2" width="55.421875" style="77" customWidth="1"/>
    <col min="3" max="3" width="12.7109375" style="77" customWidth="1"/>
    <col min="4" max="4" width="15.7109375" style="77" customWidth="1"/>
    <col min="5" max="5" width="12.140625" style="77" bestFit="1" customWidth="1"/>
    <col min="6" max="6" width="11.00390625" style="77" bestFit="1" customWidth="1"/>
    <col min="7" max="16384" width="9.140625" style="77" customWidth="1"/>
  </cols>
  <sheetData>
    <row r="1" ht="15.75">
      <c r="D1" s="4" t="s">
        <v>233</v>
      </c>
    </row>
    <row r="2" ht="15.75">
      <c r="D2" s="4" t="s">
        <v>230</v>
      </c>
    </row>
    <row r="3" ht="15.75">
      <c r="D3" s="187"/>
    </row>
    <row r="5" ht="20.25">
      <c r="B5" s="99" t="s">
        <v>22</v>
      </c>
    </row>
    <row r="6" ht="19.5">
      <c r="B6" s="100"/>
    </row>
    <row r="7" spans="1:4" ht="21" customHeight="1">
      <c r="A7" s="101" t="s">
        <v>23</v>
      </c>
      <c r="B7" s="101" t="s">
        <v>238</v>
      </c>
      <c r="C7" s="101" t="s">
        <v>24</v>
      </c>
      <c r="D7" s="102" t="s">
        <v>25</v>
      </c>
    </row>
    <row r="8" spans="1:4" s="104" customFormat="1" ht="15" customHeight="1">
      <c r="A8" s="103">
        <v>1</v>
      </c>
      <c r="B8" s="103">
        <v>2</v>
      </c>
      <c r="C8" s="103">
        <v>3</v>
      </c>
      <c r="D8" s="103">
        <v>4</v>
      </c>
    </row>
    <row r="9" spans="1:5" s="104" customFormat="1" ht="21" customHeight="1">
      <c r="A9" s="105" t="s">
        <v>10</v>
      </c>
      <c r="B9" s="106" t="s">
        <v>271</v>
      </c>
      <c r="C9" s="107"/>
      <c r="D9" s="108">
        <v>43931555</v>
      </c>
      <c r="E9" s="246"/>
    </row>
    <row r="10" spans="1:5" s="104" customFormat="1" ht="21" customHeight="1">
      <c r="A10" s="109" t="s">
        <v>11</v>
      </c>
      <c r="B10" s="110" t="s">
        <v>17</v>
      </c>
      <c r="C10" s="111"/>
      <c r="D10" s="112">
        <v>53700057</v>
      </c>
      <c r="E10" s="246"/>
    </row>
    <row r="11" spans="1:5" s="104" customFormat="1" ht="21" customHeight="1">
      <c r="A11" s="113" t="s">
        <v>12</v>
      </c>
      <c r="B11" s="114" t="s">
        <v>26</v>
      </c>
      <c r="C11" s="115"/>
      <c r="D11" s="116">
        <f>SUM(D9-D10)</f>
        <v>-9768502</v>
      </c>
      <c r="E11" s="246"/>
    </row>
    <row r="12" spans="1:4" ht="21" customHeight="1">
      <c r="A12" s="117"/>
      <c r="B12" s="118" t="s">
        <v>27</v>
      </c>
      <c r="C12" s="119"/>
      <c r="D12" s="120">
        <f>SUM(D13:D17)</f>
        <v>13487643</v>
      </c>
    </row>
    <row r="13" spans="1:4" ht="21" customHeight="1">
      <c r="A13" s="121" t="s">
        <v>10</v>
      </c>
      <c r="B13" s="122" t="s">
        <v>28</v>
      </c>
      <c r="C13" s="121" t="s">
        <v>29</v>
      </c>
      <c r="D13" s="123"/>
    </row>
    <row r="14" spans="1:4" ht="21" customHeight="1">
      <c r="A14" s="124"/>
      <c r="B14" s="95" t="s">
        <v>30</v>
      </c>
      <c r="C14" s="124"/>
      <c r="D14" s="125">
        <v>0</v>
      </c>
    </row>
    <row r="15" spans="1:4" ht="21" customHeight="1">
      <c r="A15" s="124" t="s">
        <v>11</v>
      </c>
      <c r="B15" s="95" t="s">
        <v>31</v>
      </c>
      <c r="C15" s="124" t="s">
        <v>32</v>
      </c>
      <c r="D15" s="125">
        <v>9468525</v>
      </c>
    </row>
    <row r="16" spans="1:4" ht="21" customHeight="1">
      <c r="A16" s="124" t="s">
        <v>12</v>
      </c>
      <c r="B16" s="95" t="s">
        <v>33</v>
      </c>
      <c r="C16" s="124" t="s">
        <v>32</v>
      </c>
      <c r="D16" s="125">
        <v>405000</v>
      </c>
    </row>
    <row r="17" spans="1:4" ht="21" customHeight="1">
      <c r="A17" s="124" t="s">
        <v>13</v>
      </c>
      <c r="B17" s="95" t="s">
        <v>197</v>
      </c>
      <c r="C17" s="124" t="s">
        <v>34</v>
      </c>
      <c r="D17" s="125">
        <v>3614118</v>
      </c>
    </row>
    <row r="18" spans="1:6" ht="21" customHeight="1">
      <c r="A18" s="117"/>
      <c r="B18" s="118" t="s">
        <v>35</v>
      </c>
      <c r="C18" s="119"/>
      <c r="D18" s="120">
        <f>SUM(D19:D22)</f>
        <v>3719141</v>
      </c>
      <c r="F18" s="126"/>
    </row>
    <row r="19" spans="1:4" ht="21" customHeight="1">
      <c r="A19" s="121" t="s">
        <v>10</v>
      </c>
      <c r="B19" s="122" t="s">
        <v>36</v>
      </c>
      <c r="C19" s="121" t="s">
        <v>37</v>
      </c>
      <c r="D19" s="123"/>
    </row>
    <row r="20" spans="1:4" ht="21" customHeight="1">
      <c r="A20" s="124"/>
      <c r="B20" s="95" t="s">
        <v>38</v>
      </c>
      <c r="C20" s="124"/>
      <c r="D20" s="125">
        <v>0</v>
      </c>
    </row>
    <row r="21" spans="1:4" ht="21" customHeight="1">
      <c r="A21" s="124" t="s">
        <v>11</v>
      </c>
      <c r="B21" s="95" t="s">
        <v>39</v>
      </c>
      <c r="C21" s="124" t="s">
        <v>40</v>
      </c>
      <c r="D21" s="125">
        <v>2610049</v>
      </c>
    </row>
    <row r="22" spans="1:4" ht="21" customHeight="1">
      <c r="A22" s="127" t="s">
        <v>12</v>
      </c>
      <c r="B22" s="94" t="s">
        <v>41</v>
      </c>
      <c r="C22" s="127" t="s">
        <v>40</v>
      </c>
      <c r="D22" s="128">
        <v>1109092</v>
      </c>
    </row>
    <row r="23" ht="15.75">
      <c r="D23" s="126"/>
    </row>
    <row r="24" ht="15.75">
      <c r="D24" s="126"/>
    </row>
    <row r="25" ht="17.25">
      <c r="C25" s="62" t="s">
        <v>206</v>
      </c>
    </row>
    <row r="26" ht="16.5">
      <c r="C26" s="63"/>
    </row>
    <row r="27" ht="17.25">
      <c r="C27" s="62" t="s">
        <v>220</v>
      </c>
    </row>
  </sheetData>
  <printOptions/>
  <pageMargins left="0.65" right="0.71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B42" sqref="B42"/>
    </sheetView>
  </sheetViews>
  <sheetFormatPr defaultColWidth="9.140625" defaultRowHeight="12.75"/>
  <cols>
    <col min="1" max="1" width="4.140625" style="134" customWidth="1"/>
    <col min="2" max="2" width="40.00390625" style="134" customWidth="1"/>
    <col min="3" max="3" width="10.57421875" style="134" customWidth="1"/>
    <col min="4" max="4" width="9.140625" style="134" customWidth="1"/>
    <col min="5" max="7" width="9.8515625" style="134" customWidth="1"/>
    <col min="8" max="10" width="10.00390625" style="134" customWidth="1"/>
    <col min="11" max="12" width="10.00390625" style="135" customWidth="1"/>
    <col min="13" max="16384" width="9.140625" style="135" customWidth="1"/>
  </cols>
  <sheetData>
    <row r="1" spans="1:12" ht="13.5" customHeight="1">
      <c r="A1" s="196"/>
      <c r="L1" s="4" t="s">
        <v>236</v>
      </c>
    </row>
    <row r="2" spans="1:12" ht="13.5" customHeight="1">
      <c r="A2" s="196"/>
      <c r="L2" s="4" t="s">
        <v>230</v>
      </c>
    </row>
    <row r="3" spans="1:12" ht="15.75">
      <c r="A3" s="197"/>
      <c r="L3" s="4"/>
    </row>
    <row r="4" spans="1:12" s="132" customFormat="1" ht="18" customHeight="1">
      <c r="A4" s="133" t="s">
        <v>95</v>
      </c>
      <c r="B4" s="129"/>
      <c r="C4" s="130"/>
      <c r="D4" s="131"/>
      <c r="E4" s="130"/>
      <c r="F4" s="129"/>
      <c r="G4" s="129"/>
      <c r="H4" s="129"/>
      <c r="I4" s="129"/>
      <c r="J4" s="130"/>
      <c r="L4" s="4"/>
    </row>
    <row r="5" spans="1:12" s="132" customFormat="1" ht="12" customHeight="1">
      <c r="A5" s="136"/>
      <c r="B5" s="136"/>
      <c r="C5" s="136" t="s">
        <v>42</v>
      </c>
      <c r="D5" s="137"/>
      <c r="E5" s="138"/>
      <c r="F5" s="138"/>
      <c r="G5" s="139" t="s">
        <v>43</v>
      </c>
      <c r="H5" s="140"/>
      <c r="I5" s="138"/>
      <c r="J5" s="138"/>
      <c r="K5" s="139"/>
      <c r="L5" s="141"/>
    </row>
    <row r="6" spans="1:12" s="132" customFormat="1" ht="12" customHeight="1">
      <c r="A6" s="142" t="s">
        <v>9</v>
      </c>
      <c r="B6" s="142" t="s">
        <v>245</v>
      </c>
      <c r="C6" s="142" t="s">
        <v>44</v>
      </c>
      <c r="D6" s="142"/>
      <c r="E6" s="142"/>
      <c r="F6" s="142"/>
      <c r="G6" s="142"/>
      <c r="H6" s="142"/>
      <c r="I6" s="142"/>
      <c r="J6" s="142"/>
      <c r="K6" s="142"/>
      <c r="L6" s="142"/>
    </row>
    <row r="7" spans="1:12" s="132" customFormat="1" ht="12" customHeight="1">
      <c r="A7" s="142"/>
      <c r="B7" s="142"/>
      <c r="C7" s="142" t="s">
        <v>45</v>
      </c>
      <c r="D7" s="142" t="s">
        <v>46</v>
      </c>
      <c r="E7" s="142">
        <v>2009</v>
      </c>
      <c r="F7" s="142">
        <v>2010</v>
      </c>
      <c r="G7" s="142">
        <v>2011</v>
      </c>
      <c r="H7" s="142">
        <v>2012</v>
      </c>
      <c r="I7" s="142">
        <v>2013</v>
      </c>
      <c r="J7" s="142">
        <v>2014</v>
      </c>
      <c r="K7" s="142">
        <v>2015</v>
      </c>
      <c r="L7" s="142">
        <v>2016</v>
      </c>
    </row>
    <row r="8" spans="1:12" s="132" customFormat="1" ht="12" customHeight="1">
      <c r="A8" s="143">
        <v>1</v>
      </c>
      <c r="B8" s="143">
        <v>2</v>
      </c>
      <c r="C8" s="143">
        <v>3</v>
      </c>
      <c r="D8" s="143"/>
      <c r="E8" s="143">
        <v>4</v>
      </c>
      <c r="F8" s="143">
        <v>5</v>
      </c>
      <c r="G8" s="143">
        <v>6</v>
      </c>
      <c r="H8" s="143">
        <v>7</v>
      </c>
      <c r="I8" s="143">
        <v>8</v>
      </c>
      <c r="J8" s="143">
        <v>9</v>
      </c>
      <c r="K8" s="143">
        <v>6</v>
      </c>
      <c r="L8" s="143">
        <v>7</v>
      </c>
    </row>
    <row r="9" spans="1:12" s="147" customFormat="1" ht="12" customHeight="1">
      <c r="A9" s="144" t="s">
        <v>10</v>
      </c>
      <c r="B9" s="145" t="s">
        <v>47</v>
      </c>
      <c r="C9" s="146">
        <f aca="true" t="shared" si="0" ref="C9:L9">SUM(C11,C16,C22)</f>
        <v>16435783</v>
      </c>
      <c r="D9" s="146">
        <f t="shared" si="0"/>
        <v>0</v>
      </c>
      <c r="E9" s="146">
        <f t="shared" si="0"/>
        <v>24395870</v>
      </c>
      <c r="F9" s="146">
        <f t="shared" si="0"/>
        <v>20676729</v>
      </c>
      <c r="G9" s="146">
        <f t="shared" si="0"/>
        <v>16946340</v>
      </c>
      <c r="H9" s="146">
        <f t="shared" si="0"/>
        <v>13250412</v>
      </c>
      <c r="I9" s="146">
        <f t="shared" si="0"/>
        <v>10181240</v>
      </c>
      <c r="J9" s="146">
        <f t="shared" si="0"/>
        <v>7738655</v>
      </c>
      <c r="K9" s="146">
        <f t="shared" si="0"/>
        <v>4997326</v>
      </c>
      <c r="L9" s="146">
        <f t="shared" si="0"/>
        <v>2073997</v>
      </c>
    </row>
    <row r="10" spans="1:12" s="147" customFormat="1" ht="12" customHeight="1">
      <c r="A10" s="148" t="s">
        <v>48</v>
      </c>
      <c r="B10" s="149" t="s">
        <v>49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</row>
    <row r="11" spans="1:12" s="147" customFormat="1" ht="12" customHeight="1">
      <c r="A11" s="151"/>
      <c r="B11" s="152" t="s">
        <v>50</v>
      </c>
      <c r="C11" s="153">
        <f aca="true" t="shared" si="1" ref="C11:L11">SUM(C12:C14)</f>
        <v>13124598</v>
      </c>
      <c r="D11" s="153">
        <f t="shared" si="1"/>
        <v>0</v>
      </c>
      <c r="E11" s="153">
        <f t="shared" si="1"/>
        <v>14522345</v>
      </c>
      <c r="F11" s="153">
        <f t="shared" si="1"/>
        <v>20676729</v>
      </c>
      <c r="G11" s="153">
        <f t="shared" si="1"/>
        <v>16946340</v>
      </c>
      <c r="H11" s="153">
        <f t="shared" si="1"/>
        <v>13250412</v>
      </c>
      <c r="I11" s="153">
        <f t="shared" si="1"/>
        <v>10181240</v>
      </c>
      <c r="J11" s="153">
        <f t="shared" si="1"/>
        <v>7738655</v>
      </c>
      <c r="K11" s="153">
        <f t="shared" si="1"/>
        <v>4997326</v>
      </c>
      <c r="L11" s="153">
        <f t="shared" si="1"/>
        <v>2073997</v>
      </c>
    </row>
    <row r="12" spans="1:12" s="132" customFormat="1" ht="12" customHeight="1">
      <c r="A12" s="154" t="s">
        <v>51</v>
      </c>
      <c r="B12" s="155" t="s">
        <v>52</v>
      </c>
      <c r="C12" s="156">
        <v>2971883</v>
      </c>
      <c r="D12" s="156">
        <v>0</v>
      </c>
      <c r="E12" s="156">
        <f>C12+C17-C29</f>
        <v>3938507</v>
      </c>
      <c r="F12" s="156">
        <f aca="true" t="shared" si="2" ref="F12:L12">SUM(E12+E17-E29)</f>
        <v>3234415</v>
      </c>
      <c r="G12" s="156">
        <f t="shared" si="2"/>
        <v>2024075</v>
      </c>
      <c r="H12" s="156">
        <f t="shared" si="2"/>
        <v>839766</v>
      </c>
      <c r="I12" s="156">
        <f t="shared" si="2"/>
        <v>101256</v>
      </c>
      <c r="J12" s="156">
        <f t="shared" si="2"/>
        <v>0</v>
      </c>
      <c r="K12" s="156">
        <f t="shared" si="2"/>
        <v>0</v>
      </c>
      <c r="L12" s="156">
        <f t="shared" si="2"/>
        <v>0</v>
      </c>
    </row>
    <row r="13" spans="1:12" s="132" customFormat="1" ht="12" customHeight="1">
      <c r="A13" s="157" t="s">
        <v>53</v>
      </c>
      <c r="B13" s="158" t="s">
        <v>54</v>
      </c>
      <c r="C13" s="159">
        <v>10152715</v>
      </c>
      <c r="D13" s="159">
        <v>0</v>
      </c>
      <c r="E13" s="159">
        <f>C13+C18-C30</f>
        <v>10583838</v>
      </c>
      <c r="F13" s="159">
        <f aca="true" t="shared" si="3" ref="F13:L13">E13+E18-E30</f>
        <v>17442314</v>
      </c>
      <c r="G13" s="159">
        <f t="shared" si="3"/>
        <v>14922265</v>
      </c>
      <c r="H13" s="159">
        <f t="shared" si="3"/>
        <v>12410646</v>
      </c>
      <c r="I13" s="159">
        <f t="shared" si="3"/>
        <v>10079984</v>
      </c>
      <c r="J13" s="159">
        <f t="shared" si="3"/>
        <v>7738655</v>
      </c>
      <c r="K13" s="159">
        <f t="shared" si="3"/>
        <v>4997326</v>
      </c>
      <c r="L13" s="159">
        <f t="shared" si="3"/>
        <v>2073997</v>
      </c>
    </row>
    <row r="14" spans="1:12" s="132" customFormat="1" ht="12" customHeight="1">
      <c r="A14" s="142" t="s">
        <v>55</v>
      </c>
      <c r="B14" s="160" t="s">
        <v>56</v>
      </c>
      <c r="C14" s="161">
        <v>0</v>
      </c>
      <c r="D14" s="161">
        <v>0</v>
      </c>
      <c r="E14" s="161">
        <v>0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</row>
    <row r="15" spans="1:12" s="132" customFormat="1" ht="12" customHeight="1">
      <c r="A15" s="148" t="s">
        <v>57</v>
      </c>
      <c r="B15" s="149" t="s">
        <v>58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</row>
    <row r="16" spans="1:12" s="147" customFormat="1" ht="12" customHeight="1">
      <c r="A16" s="151"/>
      <c r="B16" s="152" t="s">
        <v>59</v>
      </c>
      <c r="C16" s="153">
        <f aca="true" t="shared" si="4" ref="C16:L16">SUM(C17,C18,C20)</f>
        <v>3311185</v>
      </c>
      <c r="D16" s="153">
        <f t="shared" si="4"/>
        <v>0</v>
      </c>
      <c r="E16" s="153">
        <f t="shared" si="4"/>
        <v>9873525</v>
      </c>
      <c r="F16" s="153">
        <f t="shared" si="4"/>
        <v>0</v>
      </c>
      <c r="G16" s="153">
        <f t="shared" si="4"/>
        <v>0</v>
      </c>
      <c r="H16" s="153">
        <f t="shared" si="4"/>
        <v>0</v>
      </c>
      <c r="I16" s="153">
        <f t="shared" si="4"/>
        <v>0</v>
      </c>
      <c r="J16" s="153">
        <f t="shared" si="4"/>
        <v>0</v>
      </c>
      <c r="K16" s="153">
        <f t="shared" si="4"/>
        <v>0</v>
      </c>
      <c r="L16" s="153">
        <f t="shared" si="4"/>
        <v>0</v>
      </c>
    </row>
    <row r="17" spans="1:12" s="132" customFormat="1" ht="12" customHeight="1">
      <c r="A17" s="154" t="s">
        <v>51</v>
      </c>
      <c r="B17" s="155" t="s">
        <v>60</v>
      </c>
      <c r="C17" s="156">
        <v>1579710</v>
      </c>
      <c r="D17" s="156">
        <v>0</v>
      </c>
      <c r="E17" s="156">
        <v>405000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</row>
    <row r="18" spans="1:12" s="132" customFormat="1" ht="12" customHeight="1">
      <c r="A18" s="157" t="s">
        <v>53</v>
      </c>
      <c r="B18" s="158" t="s">
        <v>61</v>
      </c>
      <c r="C18" s="159">
        <v>1731475</v>
      </c>
      <c r="D18" s="159">
        <v>0</v>
      </c>
      <c r="E18" s="159">
        <v>9468525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</row>
    <row r="19" spans="1:12" s="132" customFormat="1" ht="12" customHeight="1">
      <c r="A19" s="163"/>
      <c r="B19" s="164" t="s">
        <v>62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</row>
    <row r="20" spans="1:12" s="132" customFormat="1" ht="12" customHeight="1">
      <c r="A20" s="166" t="s">
        <v>55</v>
      </c>
      <c r="B20" s="167" t="s">
        <v>63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</row>
    <row r="21" spans="1:12" s="132" customFormat="1" ht="12" customHeight="1">
      <c r="A21" s="148" t="s">
        <v>64</v>
      </c>
      <c r="B21" s="149" t="s">
        <v>65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</row>
    <row r="22" spans="1:12" s="147" customFormat="1" ht="12" customHeight="1">
      <c r="A22" s="151"/>
      <c r="B22" s="152" t="s">
        <v>66</v>
      </c>
      <c r="C22" s="153">
        <f aca="true" t="shared" si="5" ref="C22:L22">SUM(C23:C24)</f>
        <v>0</v>
      </c>
      <c r="D22" s="153">
        <f t="shared" si="5"/>
        <v>0</v>
      </c>
      <c r="E22" s="153">
        <f t="shared" si="5"/>
        <v>0</v>
      </c>
      <c r="F22" s="153">
        <f t="shared" si="5"/>
        <v>0</v>
      </c>
      <c r="G22" s="153">
        <f t="shared" si="5"/>
        <v>0</v>
      </c>
      <c r="H22" s="153">
        <f t="shared" si="5"/>
        <v>0</v>
      </c>
      <c r="I22" s="153">
        <f t="shared" si="5"/>
        <v>0</v>
      </c>
      <c r="J22" s="153">
        <f t="shared" si="5"/>
        <v>0</v>
      </c>
      <c r="K22" s="153">
        <f t="shared" si="5"/>
        <v>0</v>
      </c>
      <c r="L22" s="153">
        <f t="shared" si="5"/>
        <v>0</v>
      </c>
    </row>
    <row r="23" spans="1:12" s="132" customFormat="1" ht="12" customHeight="1">
      <c r="A23" s="154" t="s">
        <v>51</v>
      </c>
      <c r="B23" s="155" t="s">
        <v>67</v>
      </c>
      <c r="C23" s="156">
        <v>0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</row>
    <row r="24" spans="1:12" s="132" customFormat="1" ht="12" customHeight="1">
      <c r="A24" s="142" t="s">
        <v>53</v>
      </c>
      <c r="B24" s="160" t="s">
        <v>68</v>
      </c>
      <c r="C24" s="161">
        <v>0</v>
      </c>
      <c r="D24" s="161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</row>
    <row r="25" spans="1:12" s="147" customFormat="1" ht="12" customHeight="1">
      <c r="A25" s="144" t="s">
        <v>11</v>
      </c>
      <c r="B25" s="145" t="s">
        <v>69</v>
      </c>
      <c r="C25" s="146">
        <f aca="true" t="shared" si="6" ref="C25:L25">SUM(C27,C34,C35)</f>
        <v>2598438</v>
      </c>
      <c r="D25" s="146">
        <f t="shared" si="6"/>
        <v>0</v>
      </c>
      <c r="E25" s="146">
        <f t="shared" si="6"/>
        <v>4590841</v>
      </c>
      <c r="F25" s="146">
        <f t="shared" si="6"/>
        <v>5131589</v>
      </c>
      <c r="G25" s="146">
        <f t="shared" si="6"/>
        <v>4579828</v>
      </c>
      <c r="H25" s="146">
        <f t="shared" si="6"/>
        <v>3769972</v>
      </c>
      <c r="I25" s="146">
        <f t="shared" si="6"/>
        <v>2987385</v>
      </c>
      <c r="J25" s="146">
        <f t="shared" si="6"/>
        <v>3132029</v>
      </c>
      <c r="K25" s="146">
        <f t="shared" si="6"/>
        <v>3138029</v>
      </c>
      <c r="L25" s="146">
        <f t="shared" si="6"/>
        <v>2155897</v>
      </c>
    </row>
    <row r="26" spans="1:12" s="147" customFormat="1" ht="12" customHeight="1">
      <c r="A26" s="148" t="s">
        <v>70</v>
      </c>
      <c r="B26" s="149" t="s">
        <v>71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</row>
    <row r="27" spans="1:12" s="147" customFormat="1" ht="12" customHeight="1">
      <c r="A27" s="151"/>
      <c r="B27" s="152" t="s">
        <v>72</v>
      </c>
      <c r="C27" s="153">
        <f aca="true" t="shared" si="7" ref="C27:L27">SUM(C29,C31,C32,C30)</f>
        <v>1913438</v>
      </c>
      <c r="D27" s="153">
        <f t="shared" si="7"/>
        <v>0</v>
      </c>
      <c r="E27" s="153">
        <f t="shared" si="7"/>
        <v>3754541</v>
      </c>
      <c r="F27" s="153">
        <f t="shared" si="7"/>
        <v>3765789</v>
      </c>
      <c r="G27" s="153">
        <f t="shared" si="7"/>
        <v>3731328</v>
      </c>
      <c r="H27" s="153">
        <f t="shared" si="7"/>
        <v>3104572</v>
      </c>
      <c r="I27" s="153">
        <f t="shared" si="7"/>
        <v>2477985</v>
      </c>
      <c r="J27" s="153">
        <f t="shared" si="7"/>
        <v>2776729</v>
      </c>
      <c r="K27" s="153">
        <f t="shared" si="7"/>
        <v>2958729</v>
      </c>
      <c r="L27" s="153">
        <f t="shared" si="7"/>
        <v>2109397</v>
      </c>
    </row>
    <row r="28" spans="1:12" s="169" customFormat="1" ht="12" customHeight="1">
      <c r="A28" s="154" t="s">
        <v>51</v>
      </c>
      <c r="B28" s="155" t="s">
        <v>188</v>
      </c>
      <c r="C28" s="156">
        <f aca="true" t="shared" si="8" ref="C28:L28">SUM(C29:C30)</f>
        <v>1913438</v>
      </c>
      <c r="D28" s="156">
        <f t="shared" si="8"/>
        <v>0</v>
      </c>
      <c r="E28" s="156">
        <f t="shared" si="8"/>
        <v>3719141</v>
      </c>
      <c r="F28" s="156">
        <f t="shared" si="8"/>
        <v>3730389</v>
      </c>
      <c r="G28" s="156">
        <f t="shared" si="8"/>
        <v>3695928</v>
      </c>
      <c r="H28" s="156">
        <f t="shared" si="8"/>
        <v>3069172</v>
      </c>
      <c r="I28" s="156">
        <f t="shared" si="8"/>
        <v>2442585</v>
      </c>
      <c r="J28" s="156">
        <f t="shared" si="8"/>
        <v>2741329</v>
      </c>
      <c r="K28" s="156">
        <f t="shared" si="8"/>
        <v>2923329</v>
      </c>
      <c r="L28" s="156">
        <f t="shared" si="8"/>
        <v>2073997</v>
      </c>
    </row>
    <row r="29" spans="1:12" s="173" customFormat="1" ht="12" customHeight="1">
      <c r="A29" s="170"/>
      <c r="B29" s="171" t="s">
        <v>73</v>
      </c>
      <c r="C29" s="172">
        <v>613086</v>
      </c>
      <c r="D29" s="172">
        <v>0</v>
      </c>
      <c r="E29" s="172">
        <v>1109092</v>
      </c>
      <c r="F29" s="172">
        <v>1210340</v>
      </c>
      <c r="G29" s="172">
        <v>1184309</v>
      </c>
      <c r="H29" s="172">
        <v>738510</v>
      </c>
      <c r="I29" s="172">
        <v>101256</v>
      </c>
      <c r="J29" s="172">
        <v>0</v>
      </c>
      <c r="K29" s="172">
        <v>0</v>
      </c>
      <c r="L29" s="172">
        <v>0</v>
      </c>
    </row>
    <row r="30" spans="1:12" s="173" customFormat="1" ht="12" customHeight="1">
      <c r="A30" s="174"/>
      <c r="B30" s="171" t="s">
        <v>74</v>
      </c>
      <c r="C30" s="172">
        <v>1300352</v>
      </c>
      <c r="D30" s="172">
        <v>0</v>
      </c>
      <c r="E30" s="172">
        <v>2610049</v>
      </c>
      <c r="F30" s="172">
        <v>2520049</v>
      </c>
      <c r="G30" s="172">
        <v>2511619</v>
      </c>
      <c r="H30" s="172">
        <v>2330662</v>
      </c>
      <c r="I30" s="172">
        <v>2341329</v>
      </c>
      <c r="J30" s="172">
        <v>2741329</v>
      </c>
      <c r="K30" s="172">
        <v>2923329</v>
      </c>
      <c r="L30" s="172">
        <v>2073997</v>
      </c>
    </row>
    <row r="31" spans="1:12" s="132" customFormat="1" ht="12" customHeight="1">
      <c r="A31" s="163" t="s">
        <v>53</v>
      </c>
      <c r="B31" s="164" t="s">
        <v>75</v>
      </c>
      <c r="C31" s="165">
        <v>0</v>
      </c>
      <c r="D31" s="165">
        <v>0</v>
      </c>
      <c r="E31" s="165">
        <v>0</v>
      </c>
      <c r="F31" s="165">
        <v>0</v>
      </c>
      <c r="G31" s="165">
        <v>0</v>
      </c>
      <c r="H31" s="165">
        <v>0</v>
      </c>
      <c r="I31" s="165">
        <v>0</v>
      </c>
      <c r="J31" s="165">
        <v>0</v>
      </c>
      <c r="K31" s="165">
        <v>0</v>
      </c>
      <c r="L31" s="165">
        <v>0</v>
      </c>
    </row>
    <row r="32" spans="1:12" s="132" customFormat="1" ht="12" customHeight="1">
      <c r="A32" s="142" t="s">
        <v>55</v>
      </c>
      <c r="B32" s="160" t="s">
        <v>76</v>
      </c>
      <c r="C32" s="161">
        <v>0</v>
      </c>
      <c r="D32" s="161">
        <v>0</v>
      </c>
      <c r="E32" s="161">
        <v>35400</v>
      </c>
      <c r="F32" s="161">
        <v>35400</v>
      </c>
      <c r="G32" s="161">
        <v>35400</v>
      </c>
      <c r="H32" s="161">
        <v>35400</v>
      </c>
      <c r="I32" s="161">
        <v>35400</v>
      </c>
      <c r="J32" s="161">
        <v>35400</v>
      </c>
      <c r="K32" s="161">
        <v>35400</v>
      </c>
      <c r="L32" s="161">
        <v>35400</v>
      </c>
    </row>
    <row r="33" spans="1:12" s="132" customFormat="1" ht="12" customHeight="1">
      <c r="A33" s="148" t="s">
        <v>77</v>
      </c>
      <c r="B33" s="149" t="s">
        <v>78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</row>
    <row r="34" spans="1:12" s="147" customFormat="1" ht="12" customHeight="1">
      <c r="A34" s="151"/>
      <c r="B34" s="152" t="s">
        <v>72</v>
      </c>
      <c r="C34" s="153">
        <v>0</v>
      </c>
      <c r="D34" s="175" t="s">
        <v>79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3">
        <v>0</v>
      </c>
      <c r="L34" s="153">
        <v>0</v>
      </c>
    </row>
    <row r="35" spans="1:12" s="147" customFormat="1" ht="12" customHeight="1">
      <c r="A35" s="176" t="s">
        <v>80</v>
      </c>
      <c r="B35" s="177" t="s">
        <v>81</v>
      </c>
      <c r="C35" s="178">
        <v>685000</v>
      </c>
      <c r="D35" s="179" t="s">
        <v>79</v>
      </c>
      <c r="E35" s="178">
        <v>836300</v>
      </c>
      <c r="F35" s="178">
        <v>1365800</v>
      </c>
      <c r="G35" s="178">
        <v>848500</v>
      </c>
      <c r="H35" s="178">
        <v>665400</v>
      </c>
      <c r="I35" s="178">
        <v>509400</v>
      </c>
      <c r="J35" s="178">
        <v>355300</v>
      </c>
      <c r="K35" s="178">
        <v>179300</v>
      </c>
      <c r="L35" s="178">
        <v>46500</v>
      </c>
    </row>
    <row r="36" spans="1:12" s="147" customFormat="1" ht="12" customHeight="1">
      <c r="A36" s="144" t="s">
        <v>12</v>
      </c>
      <c r="B36" s="145" t="s">
        <v>82</v>
      </c>
      <c r="C36" s="146">
        <v>41618220</v>
      </c>
      <c r="D36" s="180" t="s">
        <v>79</v>
      </c>
      <c r="E36" s="146">
        <v>43931555</v>
      </c>
      <c r="F36" s="146">
        <v>52030389</v>
      </c>
      <c r="G36" s="146">
        <v>53495928</v>
      </c>
      <c r="H36" s="146">
        <v>54369172</v>
      </c>
      <c r="I36" s="146">
        <v>55242585</v>
      </c>
      <c r="J36" s="146">
        <v>57141329</v>
      </c>
      <c r="K36" s="146">
        <v>58923329</v>
      </c>
      <c r="L36" s="146">
        <v>59773997</v>
      </c>
    </row>
    <row r="37" spans="1:12" s="147" customFormat="1" ht="12" customHeight="1">
      <c r="A37" s="144" t="s">
        <v>13</v>
      </c>
      <c r="B37" s="145" t="s">
        <v>83</v>
      </c>
      <c r="C37" s="146">
        <v>52146663</v>
      </c>
      <c r="D37" s="180" t="s">
        <v>79</v>
      </c>
      <c r="E37" s="146">
        <v>53700057</v>
      </c>
      <c r="F37" s="146">
        <v>48300000</v>
      </c>
      <c r="G37" s="146">
        <v>49800000</v>
      </c>
      <c r="H37" s="146">
        <v>51300000</v>
      </c>
      <c r="I37" s="146">
        <v>52800000</v>
      </c>
      <c r="J37" s="146">
        <v>54400000</v>
      </c>
      <c r="K37" s="146">
        <v>56000000</v>
      </c>
      <c r="L37" s="146">
        <v>57700000</v>
      </c>
    </row>
    <row r="38" spans="1:12" s="181" customFormat="1" ht="12" customHeight="1">
      <c r="A38" s="176" t="s">
        <v>14</v>
      </c>
      <c r="B38" s="177" t="s">
        <v>84</v>
      </c>
      <c r="C38" s="178">
        <f>SUM(C36-C37)</f>
        <v>-10528443</v>
      </c>
      <c r="D38" s="179" t="s">
        <v>79</v>
      </c>
      <c r="E38" s="178">
        <f aca="true" t="shared" si="9" ref="E38:L38">SUM(E36-E37)</f>
        <v>-9768502</v>
      </c>
      <c r="F38" s="178">
        <f t="shared" si="9"/>
        <v>3730389</v>
      </c>
      <c r="G38" s="178">
        <f t="shared" si="9"/>
        <v>3695928</v>
      </c>
      <c r="H38" s="178">
        <f t="shared" si="9"/>
        <v>3069172</v>
      </c>
      <c r="I38" s="178">
        <f t="shared" si="9"/>
        <v>2442585</v>
      </c>
      <c r="J38" s="178">
        <f t="shared" si="9"/>
        <v>2741329</v>
      </c>
      <c r="K38" s="178">
        <f t="shared" si="9"/>
        <v>2923329</v>
      </c>
      <c r="L38" s="178">
        <f t="shared" si="9"/>
        <v>2073997</v>
      </c>
    </row>
    <row r="39" spans="1:12" s="181" customFormat="1" ht="12" customHeight="1">
      <c r="A39" s="144" t="s">
        <v>15</v>
      </c>
      <c r="B39" s="145" t="s">
        <v>85</v>
      </c>
      <c r="C39" s="146"/>
      <c r="D39" s="180" t="s">
        <v>79</v>
      </c>
      <c r="E39" s="146"/>
      <c r="F39" s="146"/>
      <c r="G39" s="146"/>
      <c r="H39" s="146"/>
      <c r="I39" s="146"/>
      <c r="J39" s="146"/>
      <c r="K39" s="146"/>
      <c r="L39" s="146"/>
    </row>
    <row r="40" spans="1:12" s="147" customFormat="1" ht="12" customHeight="1">
      <c r="A40" s="144" t="s">
        <v>86</v>
      </c>
      <c r="B40" s="145" t="s">
        <v>87</v>
      </c>
      <c r="C40" s="182">
        <f>SUM(C9-C28-C31-C34)/C36</f>
        <v>0.3489420018443845</v>
      </c>
      <c r="D40" s="183" t="s">
        <v>79</v>
      </c>
      <c r="E40" s="182">
        <f aca="true" t="shared" si="10" ref="E40:L40">SUM(E9-E28-E31-E34)/E36</f>
        <v>0.4706577993881619</v>
      </c>
      <c r="F40" s="182">
        <f t="shared" si="10"/>
        <v>0.3257008130383188</v>
      </c>
      <c r="G40" s="182">
        <f t="shared" si="10"/>
        <v>0.24769010456272486</v>
      </c>
      <c r="H40" s="182">
        <f t="shared" si="10"/>
        <v>0.18726126636616794</v>
      </c>
      <c r="I40" s="182">
        <f t="shared" si="10"/>
        <v>0.14008495438799615</v>
      </c>
      <c r="J40" s="182">
        <f t="shared" si="10"/>
        <v>0.08745554377987953</v>
      </c>
      <c r="K40" s="182">
        <f t="shared" si="10"/>
        <v>0.035198231926101796</v>
      </c>
      <c r="L40" s="182">
        <f t="shared" si="10"/>
        <v>0</v>
      </c>
    </row>
    <row r="41" spans="1:12" s="147" customFormat="1" ht="12" customHeight="1">
      <c r="A41" s="151" t="s">
        <v>88</v>
      </c>
      <c r="B41" s="152" t="s">
        <v>89</v>
      </c>
      <c r="C41" s="184">
        <f>SUM(C11+C16-C28-C31)/C36</f>
        <v>0.3489420018443845</v>
      </c>
      <c r="D41" s="185" t="s">
        <v>79</v>
      </c>
      <c r="E41" s="184">
        <f aca="true" t="shared" si="11" ref="E41:L41">SUM(E11+E16-E28-E31)/E36</f>
        <v>0.4706577993881619</v>
      </c>
      <c r="F41" s="184">
        <f t="shared" si="11"/>
        <v>0.3257008130383188</v>
      </c>
      <c r="G41" s="184">
        <f t="shared" si="11"/>
        <v>0.24769010456272486</v>
      </c>
      <c r="H41" s="184">
        <f t="shared" si="11"/>
        <v>0.18726126636616794</v>
      </c>
      <c r="I41" s="184">
        <f t="shared" si="11"/>
        <v>0.14008495438799615</v>
      </c>
      <c r="J41" s="184">
        <f t="shared" si="11"/>
        <v>0.08745554377987953</v>
      </c>
      <c r="K41" s="184">
        <f t="shared" si="11"/>
        <v>0.035198231926101796</v>
      </c>
      <c r="L41" s="184">
        <f t="shared" si="11"/>
        <v>0</v>
      </c>
    </row>
    <row r="42" spans="1:12" s="147" customFormat="1" ht="12" customHeight="1">
      <c r="A42" s="144" t="s">
        <v>90</v>
      </c>
      <c r="B42" s="145" t="s">
        <v>91</v>
      </c>
      <c r="C42" s="182">
        <f>SUM(C25/C36)</f>
        <v>0.062435106547084424</v>
      </c>
      <c r="D42" s="183" t="s">
        <v>79</v>
      </c>
      <c r="E42" s="182">
        <f aca="true" t="shared" si="12" ref="E42:L42">SUM(E25/E36)</f>
        <v>0.10449985209947611</v>
      </c>
      <c r="F42" s="182">
        <f t="shared" si="12"/>
        <v>0.09862676598477862</v>
      </c>
      <c r="G42" s="182">
        <f t="shared" si="12"/>
        <v>0.0856107777025571</v>
      </c>
      <c r="H42" s="182">
        <f t="shared" si="12"/>
        <v>0.06934025039042345</v>
      </c>
      <c r="I42" s="182">
        <f t="shared" si="12"/>
        <v>0.054077574393015825</v>
      </c>
      <c r="J42" s="182">
        <f t="shared" si="12"/>
        <v>0.054811973309196224</v>
      </c>
      <c r="K42" s="182">
        <f t="shared" si="12"/>
        <v>0.0532561390073531</v>
      </c>
      <c r="L42" s="182">
        <f t="shared" si="12"/>
        <v>0.03606747261689728</v>
      </c>
    </row>
    <row r="43" spans="1:12" s="132" customFormat="1" ht="12" customHeight="1">
      <c r="A43" s="151" t="s">
        <v>92</v>
      </c>
      <c r="B43" s="152" t="s">
        <v>93</v>
      </c>
      <c r="C43" s="184">
        <f>(C27+C35)/C36</f>
        <v>0.062435106547084424</v>
      </c>
      <c r="D43" s="185" t="s">
        <v>79</v>
      </c>
      <c r="E43" s="184">
        <f aca="true" t="shared" si="13" ref="E43:L43">SUM(E27+E35)/E36</f>
        <v>0.10449985209947611</v>
      </c>
      <c r="F43" s="184">
        <f t="shared" si="13"/>
        <v>0.09862676598477862</v>
      </c>
      <c r="G43" s="184">
        <f t="shared" si="13"/>
        <v>0.0856107777025571</v>
      </c>
      <c r="H43" s="184">
        <f t="shared" si="13"/>
        <v>0.06934025039042345</v>
      </c>
      <c r="I43" s="184">
        <f t="shared" si="13"/>
        <v>0.054077574393015825</v>
      </c>
      <c r="J43" s="184">
        <f t="shared" si="13"/>
        <v>0.054811973309196224</v>
      </c>
      <c r="K43" s="184">
        <f t="shared" si="13"/>
        <v>0.0532561390073531</v>
      </c>
      <c r="L43" s="184">
        <f t="shared" si="13"/>
        <v>0.03606747261689728</v>
      </c>
    </row>
    <row r="46" ht="15.75">
      <c r="A46" s="206"/>
    </row>
    <row r="47" ht="15.75">
      <c r="A47" s="196"/>
    </row>
  </sheetData>
  <printOptions/>
  <pageMargins left="0.18" right="0.07874015748031496" top="0.36" bottom="0.3" header="0.32" footer="0.2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E8" sqref="E8"/>
    </sheetView>
  </sheetViews>
  <sheetFormatPr defaultColWidth="9.140625" defaultRowHeight="12.75"/>
  <cols>
    <col min="1" max="1" width="3.57421875" style="76" customWidth="1"/>
    <col min="2" max="2" width="28.421875" style="77" customWidth="1"/>
    <col min="3" max="3" width="18.140625" style="77" customWidth="1"/>
    <col min="4" max="4" width="11.140625" style="77" customWidth="1"/>
    <col min="5" max="9" width="10.7109375" style="77" customWidth="1"/>
    <col min="10" max="11" width="11.140625" style="77" customWidth="1"/>
    <col min="12" max="16384" width="9.140625" style="77" customWidth="1"/>
  </cols>
  <sheetData>
    <row r="1" spans="1:11" ht="15.75">
      <c r="A1" s="192"/>
      <c r="K1" s="4" t="s">
        <v>237</v>
      </c>
    </row>
    <row r="2" ht="15.75">
      <c r="K2" s="4" t="s">
        <v>230</v>
      </c>
    </row>
    <row r="3" spans="1:11" ht="15.75">
      <c r="A3" s="189" t="s">
        <v>161</v>
      </c>
      <c r="K3" s="58"/>
    </row>
    <row r="4" ht="15.75">
      <c r="A4" s="189" t="s">
        <v>0</v>
      </c>
    </row>
    <row r="5" ht="15.75">
      <c r="A5" s="53" t="s">
        <v>2</v>
      </c>
    </row>
    <row r="6" ht="15.75">
      <c r="A6" s="189" t="s">
        <v>1</v>
      </c>
    </row>
    <row r="7" ht="15.75">
      <c r="A7" s="53" t="s">
        <v>111</v>
      </c>
    </row>
    <row r="8" ht="15.75">
      <c r="A8" s="77"/>
    </row>
    <row r="9" ht="20.25">
      <c r="E9" s="78" t="s">
        <v>240</v>
      </c>
    </row>
    <row r="10" ht="20.25">
      <c r="E10" s="78" t="s">
        <v>241</v>
      </c>
    </row>
    <row r="11" ht="20.25">
      <c r="E11" s="78"/>
    </row>
    <row r="12" spans="1:11" s="70" customFormat="1" ht="15">
      <c r="A12" s="71"/>
      <c r="B12" s="71"/>
      <c r="C12" s="71"/>
      <c r="D12" s="71" t="s">
        <v>242</v>
      </c>
      <c r="E12" s="79"/>
      <c r="F12" s="79" t="s">
        <v>243</v>
      </c>
      <c r="G12" s="72"/>
      <c r="H12" s="72"/>
      <c r="I12" s="80" t="s">
        <v>244</v>
      </c>
      <c r="J12" s="73"/>
      <c r="K12" s="71" t="s">
        <v>242</v>
      </c>
    </row>
    <row r="13" spans="1:11" s="70" customFormat="1" ht="15">
      <c r="A13" s="74"/>
      <c r="B13" s="74" t="s">
        <v>245</v>
      </c>
      <c r="C13" s="74" t="s">
        <v>207</v>
      </c>
      <c r="D13" s="74" t="s">
        <v>246</v>
      </c>
      <c r="E13" s="71" t="s">
        <v>247</v>
      </c>
      <c r="F13" s="72"/>
      <c r="G13" s="72" t="s">
        <v>239</v>
      </c>
      <c r="H13" s="72"/>
      <c r="I13" s="71" t="s">
        <v>247</v>
      </c>
      <c r="J13" s="81" t="s">
        <v>239</v>
      </c>
      <c r="K13" s="74" t="s">
        <v>246</v>
      </c>
    </row>
    <row r="14" spans="1:11" s="70" customFormat="1" ht="15">
      <c r="A14" s="74" t="s">
        <v>9</v>
      </c>
      <c r="B14" s="74"/>
      <c r="C14" s="74" t="s">
        <v>191</v>
      </c>
      <c r="D14" s="74" t="s">
        <v>248</v>
      </c>
      <c r="E14" s="74"/>
      <c r="F14" s="71" t="s">
        <v>249</v>
      </c>
      <c r="G14" s="80" t="s">
        <v>250</v>
      </c>
      <c r="H14" s="73"/>
      <c r="I14" s="74"/>
      <c r="J14" s="81" t="s">
        <v>251</v>
      </c>
      <c r="K14" s="74" t="s">
        <v>248</v>
      </c>
    </row>
    <row r="15" spans="1:11" s="70" customFormat="1" ht="15">
      <c r="A15" s="74"/>
      <c r="B15" s="74"/>
      <c r="C15" s="74" t="s">
        <v>192</v>
      </c>
      <c r="D15" s="74" t="s">
        <v>252</v>
      </c>
      <c r="E15" s="74"/>
      <c r="F15" s="74" t="s">
        <v>253</v>
      </c>
      <c r="G15" s="81" t="s">
        <v>254</v>
      </c>
      <c r="H15" s="82" t="s">
        <v>255</v>
      </c>
      <c r="I15" s="74"/>
      <c r="J15" s="81" t="s">
        <v>256</v>
      </c>
      <c r="K15" s="74" t="s">
        <v>257</v>
      </c>
    </row>
    <row r="16" spans="1:11" s="70" customFormat="1" ht="15">
      <c r="A16" s="74"/>
      <c r="B16" s="74"/>
      <c r="C16" s="74"/>
      <c r="D16" s="74" t="s">
        <v>258</v>
      </c>
      <c r="E16" s="74"/>
      <c r="F16" s="74" t="s">
        <v>256</v>
      </c>
      <c r="G16" s="81" t="s">
        <v>259</v>
      </c>
      <c r="H16" s="82" t="s">
        <v>260</v>
      </c>
      <c r="I16" s="74"/>
      <c r="J16" s="81"/>
      <c r="K16" s="74" t="s">
        <v>258</v>
      </c>
    </row>
    <row r="17" spans="1:11" s="69" customFormat="1" ht="15">
      <c r="A17" s="83">
        <v>1</v>
      </c>
      <c r="B17" s="83">
        <v>3</v>
      </c>
      <c r="C17" s="83"/>
      <c r="D17" s="83">
        <v>4</v>
      </c>
      <c r="E17" s="83">
        <v>5</v>
      </c>
      <c r="F17" s="83">
        <v>6</v>
      </c>
      <c r="G17" s="83">
        <v>7</v>
      </c>
      <c r="H17" s="83">
        <v>8</v>
      </c>
      <c r="I17" s="83">
        <v>9</v>
      </c>
      <c r="J17" s="83">
        <v>10</v>
      </c>
      <c r="K17" s="83">
        <v>11</v>
      </c>
    </row>
    <row r="18" spans="1:11" s="70" customFormat="1" ht="23.25" customHeight="1">
      <c r="A18" s="84" t="s">
        <v>10</v>
      </c>
      <c r="B18" s="85" t="s">
        <v>19</v>
      </c>
      <c r="C18" s="86" t="s">
        <v>261</v>
      </c>
      <c r="D18" s="87">
        <v>4566</v>
      </c>
      <c r="E18" s="87">
        <v>1876900</v>
      </c>
      <c r="F18" s="88">
        <v>1167400</v>
      </c>
      <c r="G18" s="87">
        <v>1167400</v>
      </c>
      <c r="H18" s="88">
        <v>0</v>
      </c>
      <c r="I18" s="87">
        <v>1876900</v>
      </c>
      <c r="J18" s="88">
        <v>5000</v>
      </c>
      <c r="K18" s="87">
        <f>SUM(D18+E18-I18)</f>
        <v>4566</v>
      </c>
    </row>
    <row r="19" spans="1:11" s="70" customFormat="1" ht="23.25" customHeight="1">
      <c r="A19" s="89" t="s">
        <v>11</v>
      </c>
      <c r="B19" s="85" t="s">
        <v>262</v>
      </c>
      <c r="C19" s="86" t="s">
        <v>263</v>
      </c>
      <c r="D19" s="87">
        <v>5000</v>
      </c>
      <c r="E19" s="87">
        <v>840250</v>
      </c>
      <c r="F19" s="88">
        <v>0</v>
      </c>
      <c r="G19" s="87">
        <v>0</v>
      </c>
      <c r="H19" s="88">
        <v>0</v>
      </c>
      <c r="I19" s="87">
        <v>840250</v>
      </c>
      <c r="J19" s="88">
        <v>0</v>
      </c>
      <c r="K19" s="87">
        <f>SUM(D19+E19-I19)</f>
        <v>5000</v>
      </c>
    </row>
    <row r="20" spans="1:11" s="70" customFormat="1" ht="23.25" customHeight="1">
      <c r="A20" s="74" t="s">
        <v>12</v>
      </c>
      <c r="B20" s="90" t="s">
        <v>264</v>
      </c>
      <c r="C20" s="74" t="s">
        <v>265</v>
      </c>
      <c r="D20" s="91">
        <v>6000</v>
      </c>
      <c r="E20" s="91">
        <v>2034700</v>
      </c>
      <c r="F20" s="92">
        <v>1010000</v>
      </c>
      <c r="G20" s="91">
        <v>0</v>
      </c>
      <c r="H20" s="92">
        <v>0</v>
      </c>
      <c r="I20" s="91">
        <v>2035700</v>
      </c>
      <c r="J20" s="92">
        <v>0</v>
      </c>
      <c r="K20" s="91">
        <f>SUM(D20+E20-I20)</f>
        <v>5000</v>
      </c>
    </row>
    <row r="21" spans="1:11" s="70" customFormat="1" ht="30" customHeight="1">
      <c r="A21" s="75"/>
      <c r="B21" s="75" t="s">
        <v>16</v>
      </c>
      <c r="C21" s="75"/>
      <c r="D21" s="93">
        <f aca="true" t="shared" si="0" ref="D21:K21">SUM(D18:D20)</f>
        <v>15566</v>
      </c>
      <c r="E21" s="93">
        <f t="shared" si="0"/>
        <v>4751850</v>
      </c>
      <c r="F21" s="93">
        <f t="shared" si="0"/>
        <v>2177400</v>
      </c>
      <c r="G21" s="93">
        <f t="shared" si="0"/>
        <v>1167400</v>
      </c>
      <c r="H21" s="93">
        <f t="shared" si="0"/>
        <v>0</v>
      </c>
      <c r="I21" s="93">
        <f t="shared" si="0"/>
        <v>4752850</v>
      </c>
      <c r="J21" s="93">
        <f t="shared" si="0"/>
        <v>5000</v>
      </c>
      <c r="K21" s="93">
        <f t="shared" si="0"/>
        <v>14566</v>
      </c>
    </row>
    <row r="23" ht="17.25">
      <c r="I23" s="62" t="s">
        <v>206</v>
      </c>
    </row>
    <row r="24" ht="16.5">
      <c r="I24" s="63"/>
    </row>
    <row r="25" ht="17.25">
      <c r="I25" s="62" t="s">
        <v>220</v>
      </c>
    </row>
  </sheetData>
  <printOptions/>
  <pageMargins left="0.56" right="0.57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Gostynina</cp:lastModifiedBy>
  <cp:lastPrinted>2009-07-09T08:23:07Z</cp:lastPrinted>
  <dcterms:created xsi:type="dcterms:W3CDTF">2007-01-12T09:44:44Z</dcterms:created>
  <dcterms:modified xsi:type="dcterms:W3CDTF">2009-07-09T08:23:22Z</dcterms:modified>
  <cp:category/>
  <cp:version/>
  <cp:contentType/>
  <cp:contentStatus/>
</cp:coreProperties>
</file>