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PF" sheetId="1" r:id="rId1"/>
  </sheets>
  <definedNames/>
  <calcPr fullCalcOnLoad="1"/>
</workbook>
</file>

<file path=xl/sharedStrings.xml><?xml version="1.0" encoding="utf-8"?>
<sst xmlns="http://schemas.openxmlformats.org/spreadsheetml/2006/main" count="503" uniqueCount="117">
  <si>
    <t>Wieloletnia Prognoza Finansowa na lata 2011 - 2045</t>
  </si>
  <si>
    <t xml:space="preserve"> - 3 -</t>
  </si>
  <si>
    <t xml:space="preserve"> - 5 -</t>
  </si>
  <si>
    <t xml:space="preserve"> - 7 -</t>
  </si>
  <si>
    <t xml:space="preserve"> - 9 -</t>
  </si>
  <si>
    <t xml:space="preserve"> - 11 -</t>
  </si>
  <si>
    <t>L.p.</t>
  </si>
  <si>
    <t>Wyszczególnienie</t>
  </si>
  <si>
    <t>Wykonanie 2008</t>
  </si>
  <si>
    <t>Wykonanie 2009</t>
  </si>
  <si>
    <t>Plan 3kw.2010</t>
  </si>
  <si>
    <t>Przewidyw. wyk.2010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</si>
  <si>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</si>
  <si>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</si>
  <si>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</si>
  <si>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</si>
  <si>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</si>
  <si>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</si>
  <si>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</si>
  <si>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</si>
  <si>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</si>
  <si>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</si>
  <si>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</si>
  <si>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</si>
  <si>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</si>
  <si>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</si>
  <si>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</si>
  <si>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</si>
  <si>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</si>
  <si>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</si>
  <si>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</si>
  <si>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</si>
  <si>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</si>
  <si>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</si>
  <si>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</si>
  <si>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</si>
  <si>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</si>
  <si>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</si>
  <si>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Prognoza 2037</t>
  </si>
  <si>
    <t>Prognoza 2038</t>
  </si>
  <si>
    <t>Prognoza 2039</t>
  </si>
  <si>
    <t>Prognoza 2040</t>
  </si>
  <si>
    <t>Prognoza 2041</t>
  </si>
  <si>
    <t>Prognoza 2042</t>
  </si>
  <si>
    <t>Prognoza 2043</t>
  </si>
  <si>
    <t>Prognoza 2044</t>
  </si>
  <si>
    <t>Prognoza 2045</t>
  </si>
  <si>
    <t>Dochody ogółem, z tego:</t>
  </si>
  <si>
    <t>1a</t>
  </si>
  <si>
    <t>dochody bieżące</t>
  </si>
  <si>
    <t>1b</t>
  </si>
  <si>
    <t>dochody majątkowe, w tym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</si>
  <si>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</si>
  <si>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</si>
  <si>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</si>
  <si>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</si>
  <si>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</si>
  <si>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</si>
  <si>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zwiazane z funkcjonowaniem JST</t>
  </si>
  <si>
    <t>2c</t>
  </si>
  <si>
    <t>z tytułu gwarancji i poręczeń, w tym:</t>
  </si>
  <si>
    <t>2d</t>
  </si>
  <si>
    <t>gwarancje i poręczenia podlegające wyłączeniu z limitów spłaty zobowiązań z art. 243 ufp / 169 sufp</t>
  </si>
  <si>
    <t>2e</t>
  </si>
  <si>
    <t>wydatki bieżące objęte limitem art. 226 ust. 4 ufp</t>
  </si>
  <si>
    <t>Różnica (1 - 2)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</si>
  <si>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</si>
  <si>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</si>
  <si>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</si>
  <si>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</si>
  <si>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 + 4 + 5)</t>
  </si>
  <si>
    <t>Spłata i obsługa długu, z tego:</t>
  </si>
  <si>
    <t>7a</t>
  </si>
  <si>
    <t>rozchody z tytułu spłaty rat kapitałowych oraz wykupu papierów wartościowych</t>
  </si>
  <si>
    <t>7b</t>
  </si>
  <si>
    <t>wydatki bieżące na obsługę długu</t>
  </si>
  <si>
    <t>Inne rozchody (bez spłaty długu np. udzielane pożyczki)</t>
  </si>
  <si>
    <t>Środki do dyspozycji (6 - 7 - 8)</t>
  </si>
  <si>
    <t xml:space="preserve"> - 2 -</t>
  </si>
  <si>
    <t xml:space="preserve"> - 4 -</t>
  </si>
  <si>
    <t xml:space="preserve"> - 6 -</t>
  </si>
  <si>
    <t xml:space="preserve"> - 8 -</t>
  </si>
  <si>
    <t xml:space="preserve"> - 10 -</t>
  </si>
  <si>
    <t xml:space="preserve"> - 12 -</t>
  </si>
  <si>
    <t>Wydatki majątkowe, w tym:</t>
  </si>
  <si>
    <t>10a</t>
  </si>
  <si>
    <t>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</si>
  <si>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</si>
  <si>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</si>
  <si>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</si>
  <si>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</si>
  <si>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>łączna kwota wyłączeń z art. 243 ust. 3 pkt 1 ufp oraz art. 170 ust. 3 sufp</t>
  </si>
  <si>
    <t>13b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</si>
  <si>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</si>
  <si>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podlegająca doliczeniu zgodnie z art. 244 ufp</t>
  </si>
  <si>
    <t>Planowana łączna kwota spłaty zobowiązań (7+2c)/1</t>
  </si>
  <si>
    <t>15a</t>
  </si>
  <si>
    <t>Maksymalny dopuszczalny wskaźnik spłaty z art. 243 ufp</t>
  </si>
  <si>
    <t xml:space="preserve"> -</t>
  </si>
  <si>
    <t>-</t>
  </si>
  <si>
    <t>15b</t>
  </si>
  <si>
    <t>Planowana łączna kwota spłaty zobowiązań po uwzględnieniu art. 244 ufp (7+2c+14)/1</t>
  </si>
  <si>
    <t>15c</t>
  </si>
  <si>
    <t>Relacja, o której mowa w art. 243 w danym roku (1a-19+1c)/1</t>
  </si>
  <si>
    <t>Spełnienie wskaźnika spłaty z art. 243 ufp po uwzględnieniu art. 244 ufp (15b&lt;=15a)</t>
  </si>
  <si>
    <t>TAK</t>
  </si>
  <si>
    <t>Planowana łączna kwota spłaty zobowiązań do dochodów ogółem - max 15% z art. 169 sufp (7a+2c+7b-2d-13b)/1</t>
  </si>
  <si>
    <t>Zadłużenie/dochody ogółem [(13-13a):1]-max 60% z art. 170 sufp</t>
  </si>
  <si>
    <t>Wydatki bieżące razem (2 + 7b)</t>
  </si>
  <si>
    <t>Wydatki ogółem (10 + 19)</t>
  </si>
  <si>
    <t>Wynik budżetu (1 - 20)</t>
  </si>
  <si>
    <t>Przychody budżetu (4 + 5 + 11)</t>
  </si>
  <si>
    <t>Rozchody budżetu (7a + 8)</t>
  </si>
  <si>
    <t>zmieniającej uchwałę w sprawie Wieloletniej Prognozy Finansowej na lata 2011-2045</t>
  </si>
  <si>
    <t xml:space="preserve">     Przewodniczący Rady Miejskiej</t>
  </si>
  <si>
    <t xml:space="preserve">      mgr Jolanta Syska – Szymczak</t>
  </si>
  <si>
    <r>
      <t xml:space="preserve">Załącznik nr 1 do uchwały nr </t>
    </r>
    <r>
      <rPr>
        <b/>
        <sz val="10"/>
        <rFont val="Arial"/>
        <family val="2"/>
      </rPr>
      <t>37/VI/11</t>
    </r>
    <r>
      <rPr>
        <sz val="10"/>
        <rFont val="Arial"/>
        <family val="2"/>
      </rPr>
      <t xml:space="preserve"> Rady Miejskiej w Gostyninie z dnia </t>
    </r>
    <r>
      <rPr>
        <b/>
        <sz val="10"/>
        <rFont val="Arial"/>
        <family val="2"/>
      </rPr>
      <t>30 marca 2011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</si>
</sst>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1"/>
      <color indexed="8"/>
      <name val="Arial"/>
      <family val="2"/>
    </font>
    <font>
      <b/>
      <sz val="12"/>
      <color rgb="FFFF0000"/>
      <name val="Times New Roman"/>
      <family val="1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10" fontId="21" fillId="0" borderId="10" xfId="0" applyNumberFormat="1" applyFont="1" applyFill="1" applyBorder="1" applyAlignment="1">
      <alignment horizontal="right" vertical="center"/>
    </xf>
    <xf numFmtId="10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0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"/>
  <sheetViews>
    <sheetView tabSelected="1" zoomScalePageLayoutView="0" workbookViewId="0" topLeftCell="I34">
      <selection activeCell="L1" sqref="L1:M16384"/>
    </sheetView>
  </sheetViews>
  <sheetFormatPr defaultColWidth="9.140625" defaultRowHeight="12.75"/>
  <cols>
    <col min="1" max="1" width="4.140625" style="41" customWidth="1"/>
    <col min="2" max="2" width="50.7109375" style="33" customWidth="1"/>
    <col min="3" max="6" width="12.7109375" style="33" customWidth="1"/>
    <col min="7" max="7" width="13.8515625" style="33" customWidth="1"/>
    <col min="8" max="9" width="12.7109375" style="33" customWidth="1"/>
    <col min="10" max="10" width="4.140625" style="33" customWidth="1"/>
    <col min="11" max="11" width="50.7109375" style="33" customWidth="1"/>
    <col min="12" max="18" width="12.7109375" style="33" customWidth="1"/>
    <col min="19" max="19" width="4.140625" style="33" customWidth="1"/>
    <col min="20" max="20" width="50.7109375" style="33" customWidth="1"/>
    <col min="21" max="27" width="12.7109375" style="33" customWidth="1"/>
    <col min="28" max="28" width="5.140625" style="33" customWidth="1"/>
    <col min="29" max="29" width="50.7109375" style="33" customWidth="1"/>
    <col min="30" max="36" width="12.7109375" style="33" customWidth="1"/>
    <col min="37" max="37" width="4.140625" style="33" customWidth="1"/>
    <col min="38" max="38" width="50.7109375" style="33" customWidth="1"/>
    <col min="39" max="45" width="12.7109375" style="33" customWidth="1"/>
    <col min="46" max="46" width="4.140625" style="33" customWidth="1"/>
    <col min="47" max="47" width="50.7109375" style="33" customWidth="1"/>
    <col min="48" max="51" width="12.7109375" style="33" customWidth="1"/>
    <col min="52" max="16384" width="9.140625" style="33" customWidth="1"/>
  </cols>
  <sheetData>
    <row r="1" spans="3:12" s="27" customFormat="1" ht="15.75">
      <c r="C1" s="28"/>
      <c r="D1" s="28"/>
      <c r="E1" s="28"/>
      <c r="F1" s="28"/>
      <c r="G1" s="28"/>
      <c r="I1" s="29" t="s">
        <v>116</v>
      </c>
      <c r="J1" s="28"/>
      <c r="K1" s="28"/>
      <c r="L1" s="28"/>
    </row>
    <row r="2" spans="1:12" s="27" customFormat="1" ht="15.75">
      <c r="A2" s="28"/>
      <c r="B2" s="30"/>
      <c r="D2" s="28"/>
      <c r="E2" s="28"/>
      <c r="F2" s="28"/>
      <c r="G2" s="28"/>
      <c r="I2" s="31" t="s">
        <v>113</v>
      </c>
      <c r="J2" s="28"/>
      <c r="K2" s="28"/>
      <c r="L2" s="28"/>
    </row>
    <row r="3" spans="1:51" ht="22.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26" t="s">
        <v>1</v>
      </c>
      <c r="K3" s="26"/>
      <c r="L3" s="26"/>
      <c r="M3" s="26"/>
      <c r="N3" s="26"/>
      <c r="O3" s="26"/>
      <c r="P3" s="26"/>
      <c r="Q3" s="26"/>
      <c r="R3" s="26"/>
      <c r="S3" s="26" t="s">
        <v>2</v>
      </c>
      <c r="T3" s="26"/>
      <c r="U3" s="26"/>
      <c r="V3" s="26"/>
      <c r="W3" s="26"/>
      <c r="X3" s="26"/>
      <c r="Y3" s="26"/>
      <c r="Z3" s="26"/>
      <c r="AA3" s="26"/>
      <c r="AB3" s="26" t="s">
        <v>3</v>
      </c>
      <c r="AC3" s="26"/>
      <c r="AD3" s="26"/>
      <c r="AE3" s="26"/>
      <c r="AF3" s="26"/>
      <c r="AG3" s="26"/>
      <c r="AH3" s="26"/>
      <c r="AI3" s="26"/>
      <c r="AJ3" s="26"/>
      <c r="AK3" s="26" t="s">
        <v>4</v>
      </c>
      <c r="AL3" s="26"/>
      <c r="AM3" s="26"/>
      <c r="AN3" s="26"/>
      <c r="AO3" s="26"/>
      <c r="AP3" s="26"/>
      <c r="AQ3" s="26"/>
      <c r="AR3" s="26"/>
      <c r="AS3" s="26"/>
      <c r="AT3" s="26" t="s">
        <v>5</v>
      </c>
      <c r="AU3" s="26"/>
      <c r="AV3" s="26"/>
      <c r="AW3" s="26"/>
      <c r="AX3" s="26"/>
      <c r="AY3" s="26"/>
    </row>
    <row r="4" spans="1:51" s="19" customFormat="1" ht="25.5">
      <c r="A4" s="8" t="s">
        <v>6</v>
      </c>
      <c r="B4" s="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8" t="s">
        <v>6</v>
      </c>
      <c r="K4" s="8" t="s">
        <v>7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8" t="s">
        <v>6</v>
      </c>
      <c r="T4" s="8" t="s">
        <v>7</v>
      </c>
      <c r="U4" s="18" t="s">
        <v>22</v>
      </c>
      <c r="V4" s="18" t="s">
        <v>23</v>
      </c>
      <c r="W4" s="18" t="s">
        <v>24</v>
      </c>
      <c r="X4" s="18" t="s">
        <v>25</v>
      </c>
      <c r="Y4" s="18" t="s">
        <v>26</v>
      </c>
      <c r="Z4" s="18" t="s">
        <v>27</v>
      </c>
      <c r="AA4" s="18" t="s">
        <v>28</v>
      </c>
      <c r="AB4" s="8" t="s">
        <v>6</v>
      </c>
      <c r="AC4" s="8" t="s">
        <v>7</v>
      </c>
      <c r="AD4" s="18" t="s">
        <v>29</v>
      </c>
      <c r="AE4" s="18" t="s">
        <v>30</v>
      </c>
      <c r="AF4" s="18" t="s">
        <v>31</v>
      </c>
      <c r="AG4" s="18" t="s">
        <v>32</v>
      </c>
      <c r="AH4" s="18" t="s">
        <v>33</v>
      </c>
      <c r="AI4" s="18" t="s">
        <v>34</v>
      </c>
      <c r="AJ4" s="18" t="s">
        <v>35</v>
      </c>
      <c r="AK4" s="8" t="s">
        <v>6</v>
      </c>
      <c r="AL4" s="8" t="s">
        <v>7</v>
      </c>
      <c r="AM4" s="18" t="s">
        <v>36</v>
      </c>
      <c r="AN4" s="18" t="s">
        <v>37</v>
      </c>
      <c r="AO4" s="18" t="s">
        <v>38</v>
      </c>
      <c r="AP4" s="18" t="s">
        <v>39</v>
      </c>
      <c r="AQ4" s="18" t="s">
        <v>40</v>
      </c>
      <c r="AR4" s="18" t="s">
        <v>41</v>
      </c>
      <c r="AS4" s="18" t="s">
        <v>42</v>
      </c>
      <c r="AT4" s="8" t="s">
        <v>6</v>
      </c>
      <c r="AU4" s="8" t="s">
        <v>7</v>
      </c>
      <c r="AV4" s="18" t="s">
        <v>43</v>
      </c>
      <c r="AW4" s="18" t="s">
        <v>44</v>
      </c>
      <c r="AX4" s="18" t="s">
        <v>45</v>
      </c>
      <c r="AY4" s="18" t="s">
        <v>46</v>
      </c>
    </row>
    <row r="5" spans="1:51" s="10" customFormat="1" ht="18.75" customHeight="1">
      <c r="A5" s="8">
        <v>1</v>
      </c>
      <c r="B5" s="9" t="s">
        <v>47</v>
      </c>
      <c r="C5" s="4">
        <f>SUM(C6:C7)</f>
        <v>42256419.900000006</v>
      </c>
      <c r="D5" s="4">
        <f>SUM(D6:D7)</f>
        <v>41218449.12</v>
      </c>
      <c r="E5" s="4">
        <f>SUM(E6:E7)</f>
        <v>41922041</v>
      </c>
      <c r="F5" s="4">
        <f>SUM(F6:F7)</f>
        <v>44878480</v>
      </c>
      <c r="G5" s="4">
        <f>SUM(G6:G7)</f>
        <v>113663682</v>
      </c>
      <c r="H5" s="4">
        <f aca="true" t="shared" si="0" ref="H5:O5">SUM(H6:H7)</f>
        <v>48208322</v>
      </c>
      <c r="I5" s="4">
        <f t="shared" si="0"/>
        <v>52976989</v>
      </c>
      <c r="J5" s="8">
        <v>1</v>
      </c>
      <c r="K5" s="9" t="s">
        <v>47</v>
      </c>
      <c r="L5" s="4">
        <f t="shared" si="0"/>
        <v>52554110</v>
      </c>
      <c r="M5" s="4">
        <f t="shared" si="0"/>
        <v>51334345</v>
      </c>
      <c r="N5" s="4">
        <f t="shared" si="0"/>
        <v>52753227</v>
      </c>
      <c r="O5" s="4">
        <f t="shared" si="0"/>
        <v>53955558</v>
      </c>
      <c r="P5" s="4">
        <f>SUM(P6:P7)</f>
        <v>55237051</v>
      </c>
      <c r="Q5" s="4">
        <f>SUM(Q6:Q7)</f>
        <v>56549300</v>
      </c>
      <c r="R5" s="4">
        <f>SUM(R6:R7)</f>
        <v>57893043</v>
      </c>
      <c r="S5" s="8">
        <v>1</v>
      </c>
      <c r="T5" s="9" t="s">
        <v>47</v>
      </c>
      <c r="U5" s="4">
        <f aca="true" t="shared" si="1" ref="U5:AA5">SUM(U6:U7)</f>
        <v>59269036</v>
      </c>
      <c r="V5" s="4">
        <f t="shared" si="1"/>
        <v>60678053</v>
      </c>
      <c r="W5" s="4">
        <f t="shared" si="1"/>
        <v>62060768</v>
      </c>
      <c r="X5" s="4">
        <f t="shared" si="1"/>
        <v>63475286</v>
      </c>
      <c r="Y5" s="4">
        <f t="shared" si="1"/>
        <v>64922338</v>
      </c>
      <c r="Z5" s="4">
        <f t="shared" si="1"/>
        <v>66402672</v>
      </c>
      <c r="AA5" s="4">
        <f t="shared" si="1"/>
        <v>67917053</v>
      </c>
      <c r="AB5" s="8">
        <v>1</v>
      </c>
      <c r="AC5" s="9" t="s">
        <v>47</v>
      </c>
      <c r="AD5" s="4">
        <f aca="true" t="shared" si="2" ref="AD5:AJ5">SUM(AD6:AD7)</f>
        <v>69398908</v>
      </c>
      <c r="AE5" s="4">
        <f t="shared" si="2"/>
        <v>70913364</v>
      </c>
      <c r="AF5" s="4">
        <f t="shared" si="2"/>
        <v>72461138</v>
      </c>
      <c r="AG5" s="4">
        <f t="shared" si="2"/>
        <v>74042963</v>
      </c>
      <c r="AH5" s="4">
        <f t="shared" si="2"/>
        <v>75659588</v>
      </c>
      <c r="AI5" s="4">
        <f t="shared" si="2"/>
        <v>77236679</v>
      </c>
      <c r="AJ5" s="4">
        <f t="shared" si="2"/>
        <v>78846889</v>
      </c>
      <c r="AK5" s="8">
        <v>1</v>
      </c>
      <c r="AL5" s="9" t="s">
        <v>47</v>
      </c>
      <c r="AM5" s="4">
        <f aca="true" t="shared" si="3" ref="AM5:AS5">SUM(AM6:AM7)</f>
        <v>80490914</v>
      </c>
      <c r="AN5" s="4">
        <f t="shared" si="3"/>
        <v>82169463</v>
      </c>
      <c r="AO5" s="4">
        <f t="shared" si="3"/>
        <v>83883262</v>
      </c>
      <c r="AP5" s="4">
        <f t="shared" si="3"/>
        <v>85549727</v>
      </c>
      <c r="AQ5" s="4">
        <f t="shared" si="3"/>
        <v>87249522</v>
      </c>
      <c r="AR5" s="4">
        <f t="shared" si="3"/>
        <v>88983312</v>
      </c>
      <c r="AS5" s="4">
        <f t="shared" si="3"/>
        <v>90751778</v>
      </c>
      <c r="AT5" s="8">
        <v>1</v>
      </c>
      <c r="AU5" s="9" t="s">
        <v>47</v>
      </c>
      <c r="AV5" s="4">
        <f>SUM(AV6:AV7)</f>
        <v>92555614</v>
      </c>
      <c r="AW5" s="4">
        <f>SUM(AW6:AW7)</f>
        <v>94395526</v>
      </c>
      <c r="AX5" s="4">
        <f>SUM(AX6:AX7)</f>
        <v>96272237</v>
      </c>
      <c r="AY5" s="4">
        <f>SUM(AY6:AY7)</f>
        <v>98186482</v>
      </c>
    </row>
    <row r="6" spans="1:51" s="13" customFormat="1" ht="18.75" customHeight="1">
      <c r="A6" s="11" t="s">
        <v>48</v>
      </c>
      <c r="B6" s="12" t="s">
        <v>49</v>
      </c>
      <c r="C6" s="5">
        <v>38276781.52</v>
      </c>
      <c r="D6" s="5">
        <v>39058943.44</v>
      </c>
      <c r="E6" s="5">
        <v>39275901</v>
      </c>
      <c r="F6" s="5">
        <v>39849959</v>
      </c>
      <c r="G6" s="5">
        <v>42486682</v>
      </c>
      <c r="H6" s="5">
        <v>45508322</v>
      </c>
      <c r="I6" s="5">
        <v>46676989</v>
      </c>
      <c r="J6" s="11" t="s">
        <v>48</v>
      </c>
      <c r="K6" s="12" t="s">
        <v>49</v>
      </c>
      <c r="L6" s="5">
        <v>49854110</v>
      </c>
      <c r="M6" s="5">
        <v>51234345</v>
      </c>
      <c r="N6" s="5">
        <v>52653227</v>
      </c>
      <c r="O6" s="5">
        <v>53955558</v>
      </c>
      <c r="P6" s="5">
        <v>55237051</v>
      </c>
      <c r="Q6" s="5">
        <v>56549300</v>
      </c>
      <c r="R6" s="5">
        <v>57893043</v>
      </c>
      <c r="S6" s="11" t="s">
        <v>48</v>
      </c>
      <c r="T6" s="12" t="s">
        <v>49</v>
      </c>
      <c r="U6" s="5">
        <v>59269036</v>
      </c>
      <c r="V6" s="5">
        <v>60678053</v>
      </c>
      <c r="W6" s="5">
        <v>62060768</v>
      </c>
      <c r="X6" s="5">
        <v>63475286</v>
      </c>
      <c r="Y6" s="5">
        <v>64922338</v>
      </c>
      <c r="Z6" s="5">
        <v>66402672</v>
      </c>
      <c r="AA6" s="5">
        <v>67917053</v>
      </c>
      <c r="AB6" s="11" t="s">
        <v>48</v>
      </c>
      <c r="AC6" s="12" t="s">
        <v>49</v>
      </c>
      <c r="AD6" s="5">
        <v>69398908</v>
      </c>
      <c r="AE6" s="5">
        <v>70913364</v>
      </c>
      <c r="AF6" s="5">
        <v>72461138</v>
      </c>
      <c r="AG6" s="5">
        <v>74042963</v>
      </c>
      <c r="AH6" s="5">
        <v>75659588</v>
      </c>
      <c r="AI6" s="5">
        <v>77236679</v>
      </c>
      <c r="AJ6" s="5">
        <v>78846889</v>
      </c>
      <c r="AK6" s="11" t="s">
        <v>48</v>
      </c>
      <c r="AL6" s="12" t="s">
        <v>49</v>
      </c>
      <c r="AM6" s="5">
        <v>80490914</v>
      </c>
      <c r="AN6" s="5">
        <v>82169463</v>
      </c>
      <c r="AO6" s="5">
        <v>83883262</v>
      </c>
      <c r="AP6" s="5">
        <v>85549727</v>
      </c>
      <c r="AQ6" s="5">
        <v>87249522</v>
      </c>
      <c r="AR6" s="5">
        <v>88983312</v>
      </c>
      <c r="AS6" s="5">
        <v>90751778</v>
      </c>
      <c r="AT6" s="11" t="s">
        <v>48</v>
      </c>
      <c r="AU6" s="12" t="s">
        <v>49</v>
      </c>
      <c r="AV6" s="5">
        <v>92555614</v>
      </c>
      <c r="AW6" s="5">
        <v>94395526</v>
      </c>
      <c r="AX6" s="5">
        <v>96272237</v>
      </c>
      <c r="AY6" s="5">
        <v>98186482</v>
      </c>
    </row>
    <row r="7" spans="1:51" s="13" customFormat="1" ht="18.75" customHeight="1">
      <c r="A7" s="11" t="s">
        <v>50</v>
      </c>
      <c r="B7" s="12" t="s">
        <v>51</v>
      </c>
      <c r="C7" s="5">
        <v>3979638.38</v>
      </c>
      <c r="D7" s="5">
        <v>2159505.68</v>
      </c>
      <c r="E7" s="5">
        <v>2646140</v>
      </c>
      <c r="F7" s="5">
        <v>5028521</v>
      </c>
      <c r="G7" s="5">
        <v>71177000</v>
      </c>
      <c r="H7" s="5">
        <v>2700000</v>
      </c>
      <c r="I7" s="5">
        <v>6300000</v>
      </c>
      <c r="J7" s="11" t="s">
        <v>50</v>
      </c>
      <c r="K7" s="12" t="s">
        <v>51</v>
      </c>
      <c r="L7" s="5">
        <v>2700000</v>
      </c>
      <c r="M7" s="5">
        <v>100000</v>
      </c>
      <c r="N7" s="5">
        <v>100000</v>
      </c>
      <c r="O7" s="5">
        <v>0</v>
      </c>
      <c r="P7" s="5">
        <v>0</v>
      </c>
      <c r="Q7" s="5">
        <v>0</v>
      </c>
      <c r="R7" s="5">
        <v>0</v>
      </c>
      <c r="S7" s="11" t="s">
        <v>50</v>
      </c>
      <c r="T7" s="12" t="s">
        <v>51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11" t="s">
        <v>50</v>
      </c>
      <c r="AC7" s="12" t="s">
        <v>51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11" t="s">
        <v>50</v>
      </c>
      <c r="AL7" s="12" t="s">
        <v>51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11" t="s">
        <v>50</v>
      </c>
      <c r="AU7" s="12" t="s">
        <v>51</v>
      </c>
      <c r="AV7" s="5">
        <v>0</v>
      </c>
      <c r="AW7" s="5">
        <v>0</v>
      </c>
      <c r="AX7" s="5">
        <v>0</v>
      </c>
      <c r="AY7" s="5">
        <v>0</v>
      </c>
    </row>
    <row r="8" spans="1:51" s="13" customFormat="1" ht="18.75" customHeight="1">
      <c r="A8" s="11" t="s">
        <v>52</v>
      </c>
      <c r="B8" s="12" t="s">
        <v>53</v>
      </c>
      <c r="C8" s="5">
        <v>1596293.01</v>
      </c>
      <c r="D8" s="5">
        <v>374934.73</v>
      </c>
      <c r="E8" s="5">
        <v>677000</v>
      </c>
      <c r="F8" s="5">
        <v>672880</v>
      </c>
      <c r="G8" s="5">
        <v>2777000</v>
      </c>
      <c r="H8" s="5">
        <v>2700000</v>
      </c>
      <c r="I8" s="5">
        <v>2700000</v>
      </c>
      <c r="J8" s="11" t="s">
        <v>52</v>
      </c>
      <c r="K8" s="12" t="s">
        <v>53</v>
      </c>
      <c r="L8" s="5">
        <v>2700000</v>
      </c>
      <c r="M8" s="5">
        <v>100000</v>
      </c>
      <c r="N8" s="5">
        <v>100000</v>
      </c>
      <c r="O8" s="5">
        <v>0</v>
      </c>
      <c r="P8" s="5">
        <v>0</v>
      </c>
      <c r="Q8" s="5">
        <v>0</v>
      </c>
      <c r="R8" s="5">
        <v>0</v>
      </c>
      <c r="S8" s="11" t="s">
        <v>52</v>
      </c>
      <c r="T8" s="12" t="s">
        <v>53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11" t="s">
        <v>52</v>
      </c>
      <c r="AC8" s="12" t="s">
        <v>53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11" t="s">
        <v>52</v>
      </c>
      <c r="AL8" s="12" t="s">
        <v>53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11" t="s">
        <v>52</v>
      </c>
      <c r="AU8" s="12" t="s">
        <v>53</v>
      </c>
      <c r="AV8" s="5">
        <v>0</v>
      </c>
      <c r="AW8" s="5">
        <v>0</v>
      </c>
      <c r="AX8" s="5">
        <v>0</v>
      </c>
      <c r="AY8" s="5">
        <v>0</v>
      </c>
    </row>
    <row r="9" spans="1:51" s="10" customFormat="1" ht="40.5" customHeight="1">
      <c r="A9" s="8">
        <v>2</v>
      </c>
      <c r="B9" s="14" t="s">
        <v>54</v>
      </c>
      <c r="C9" s="4">
        <v>29785152.17</v>
      </c>
      <c r="D9" s="4">
        <v>30639839.23</v>
      </c>
      <c r="E9" s="4">
        <v>33868862</v>
      </c>
      <c r="F9" s="4">
        <v>33977733</v>
      </c>
      <c r="G9" s="4">
        <v>36047400</v>
      </c>
      <c r="H9" s="4">
        <v>36446058</v>
      </c>
      <c r="I9" s="4">
        <v>38052601</v>
      </c>
      <c r="J9" s="8">
        <v>2</v>
      </c>
      <c r="K9" s="14" t="s">
        <v>54</v>
      </c>
      <c r="L9" s="4">
        <v>39582109</v>
      </c>
      <c r="M9" s="4">
        <v>40786159</v>
      </c>
      <c r="N9" s="4">
        <v>41987391</v>
      </c>
      <c r="O9" s="4">
        <v>43018448</v>
      </c>
      <c r="P9" s="4">
        <v>44033008</v>
      </c>
      <c r="Q9" s="4">
        <v>45071918</v>
      </c>
      <c r="R9" s="4">
        <v>46135762</v>
      </c>
      <c r="S9" s="8">
        <v>2</v>
      </c>
      <c r="T9" s="14" t="s">
        <v>54</v>
      </c>
      <c r="U9" s="4">
        <v>47225138</v>
      </c>
      <c r="V9" s="4">
        <v>48340659</v>
      </c>
      <c r="W9" s="4">
        <v>49435357</v>
      </c>
      <c r="X9" s="4">
        <v>50555233</v>
      </c>
      <c r="Y9" s="4">
        <v>51700866</v>
      </c>
      <c r="Z9" s="4">
        <v>52872849</v>
      </c>
      <c r="AA9" s="4">
        <v>54071787</v>
      </c>
      <c r="AB9" s="8">
        <v>2</v>
      </c>
      <c r="AC9" s="14" t="s">
        <v>54</v>
      </c>
      <c r="AD9" s="4">
        <v>55244974</v>
      </c>
      <c r="AE9" s="4">
        <v>56443971</v>
      </c>
      <c r="AF9" s="4">
        <v>57669346</v>
      </c>
      <c r="AG9" s="4">
        <v>58921679</v>
      </c>
      <c r="AH9" s="4">
        <v>60201563</v>
      </c>
      <c r="AI9" s="4">
        <v>61450149</v>
      </c>
      <c r="AJ9" s="4">
        <v>62724955</v>
      </c>
      <c r="AK9" s="8">
        <v>2</v>
      </c>
      <c r="AL9" s="14" t="s">
        <v>54</v>
      </c>
      <c r="AM9" s="4">
        <v>64026532</v>
      </c>
      <c r="AN9" s="4">
        <v>65355442</v>
      </c>
      <c r="AO9" s="4">
        <v>66712259</v>
      </c>
      <c r="AP9" s="4">
        <v>72111602</v>
      </c>
      <c r="AQ9" s="4">
        <v>73538932</v>
      </c>
      <c r="AR9" s="4">
        <v>74994809</v>
      </c>
      <c r="AS9" s="4">
        <v>76479803</v>
      </c>
      <c r="AT9" s="8">
        <v>2</v>
      </c>
      <c r="AU9" s="14" t="s">
        <v>54</v>
      </c>
      <c r="AV9" s="4">
        <v>77994497</v>
      </c>
      <c r="AW9" s="4">
        <v>79539485</v>
      </c>
      <c r="AX9" s="4">
        <v>81115373</v>
      </c>
      <c r="AY9" s="4">
        <v>82722778</v>
      </c>
    </row>
    <row r="10" spans="1:51" s="13" customFormat="1" ht="18.75" customHeight="1">
      <c r="A10" s="11" t="s">
        <v>55</v>
      </c>
      <c r="B10" s="12" t="s">
        <v>56</v>
      </c>
      <c r="C10" s="5">
        <v>15011293.18</v>
      </c>
      <c r="D10" s="5">
        <v>15057677.94</v>
      </c>
      <c r="E10" s="5">
        <v>16631118</v>
      </c>
      <c r="F10" s="5">
        <v>16571703</v>
      </c>
      <c r="G10" s="5">
        <v>19529230</v>
      </c>
      <c r="H10" s="5">
        <v>20482414</v>
      </c>
      <c r="I10" s="5">
        <v>21511357</v>
      </c>
      <c r="J10" s="11" t="s">
        <v>55</v>
      </c>
      <c r="K10" s="12" t="s">
        <v>56</v>
      </c>
      <c r="L10" s="5">
        <v>22497693</v>
      </c>
      <c r="M10" s="5">
        <v>23298628</v>
      </c>
      <c r="N10" s="5">
        <v>24084302</v>
      </c>
      <c r="O10" s="5">
        <v>24874241</v>
      </c>
      <c r="P10" s="5">
        <v>25667015</v>
      </c>
      <c r="Q10" s="5">
        <v>26461134</v>
      </c>
      <c r="R10" s="5">
        <v>27255054</v>
      </c>
      <c r="S10" s="11" t="s">
        <v>55</v>
      </c>
      <c r="T10" s="12" t="s">
        <v>56</v>
      </c>
      <c r="U10" s="5">
        <v>28047182</v>
      </c>
      <c r="V10" s="5">
        <v>28835877</v>
      </c>
      <c r="W10" s="5">
        <v>29647444</v>
      </c>
      <c r="X10" s="5">
        <v>30482547</v>
      </c>
      <c r="Y10" s="5">
        <v>31312236</v>
      </c>
      <c r="Z10" s="5">
        <v>32165156</v>
      </c>
      <c r="AA10" s="5">
        <v>33041958</v>
      </c>
      <c r="AB10" s="11" t="s">
        <v>55</v>
      </c>
      <c r="AC10" s="12" t="s">
        <v>56</v>
      </c>
      <c r="AD10" s="5">
        <v>33943310</v>
      </c>
      <c r="AE10" s="5">
        <v>34836808</v>
      </c>
      <c r="AF10" s="5">
        <v>35754430</v>
      </c>
      <c r="AG10" s="5">
        <v>36696828</v>
      </c>
      <c r="AH10" s="5">
        <v>37628825</v>
      </c>
      <c r="AI10" s="5">
        <v>38585053</v>
      </c>
      <c r="AJ10" s="5">
        <v>39566144</v>
      </c>
      <c r="AK10" s="11" t="s">
        <v>55</v>
      </c>
      <c r="AL10" s="12" t="s">
        <v>56</v>
      </c>
      <c r="AM10" s="5">
        <v>40572743</v>
      </c>
      <c r="AN10" s="5">
        <v>41605514</v>
      </c>
      <c r="AO10" s="5">
        <v>42665137</v>
      </c>
      <c r="AP10" s="5">
        <v>43752310</v>
      </c>
      <c r="AQ10" s="5">
        <v>44867749</v>
      </c>
      <c r="AR10" s="5">
        <v>46012190</v>
      </c>
      <c r="AS10" s="5">
        <v>46915418</v>
      </c>
      <c r="AT10" s="11" t="s">
        <v>55</v>
      </c>
      <c r="AU10" s="12" t="s">
        <v>56</v>
      </c>
      <c r="AV10" s="5">
        <v>47836098</v>
      </c>
      <c r="AW10" s="5">
        <v>48775804</v>
      </c>
      <c r="AX10" s="5">
        <v>49734304</v>
      </c>
      <c r="AY10" s="5">
        <v>50711974</v>
      </c>
    </row>
    <row r="11" spans="1:51" s="13" customFormat="1" ht="18.75" customHeight="1">
      <c r="A11" s="11" t="s">
        <v>57</v>
      </c>
      <c r="B11" s="12" t="s">
        <v>58</v>
      </c>
      <c r="C11" s="5">
        <v>405706.82</v>
      </c>
      <c r="D11" s="5">
        <v>420446.5</v>
      </c>
      <c r="E11" s="5">
        <v>423823</v>
      </c>
      <c r="F11" s="5">
        <v>423823</v>
      </c>
      <c r="G11" s="5">
        <v>485200</v>
      </c>
      <c r="H11" s="5">
        <v>515800</v>
      </c>
      <c r="I11" s="5">
        <v>548800</v>
      </c>
      <c r="J11" s="11" t="s">
        <v>57</v>
      </c>
      <c r="K11" s="12" t="s">
        <v>58</v>
      </c>
      <c r="L11" s="5">
        <v>580000</v>
      </c>
      <c r="M11" s="5">
        <v>601400</v>
      </c>
      <c r="N11" s="5">
        <v>622400</v>
      </c>
      <c r="O11" s="5">
        <v>643500</v>
      </c>
      <c r="P11" s="5">
        <v>664700</v>
      </c>
      <c r="Q11" s="5">
        <v>686000</v>
      </c>
      <c r="R11" s="5">
        <v>707300</v>
      </c>
      <c r="S11" s="11" t="s">
        <v>57</v>
      </c>
      <c r="T11" s="12" t="s">
        <v>58</v>
      </c>
      <c r="U11" s="5">
        <v>728500</v>
      </c>
      <c r="V11" s="5">
        <v>749600</v>
      </c>
      <c r="W11" s="5">
        <v>771300</v>
      </c>
      <c r="X11" s="5">
        <v>793700</v>
      </c>
      <c r="Y11" s="5">
        <v>815900</v>
      </c>
      <c r="Z11" s="5">
        <v>838700</v>
      </c>
      <c r="AA11" s="5">
        <v>862200</v>
      </c>
      <c r="AB11" s="11" t="s">
        <v>57</v>
      </c>
      <c r="AC11" s="12" t="s">
        <v>58</v>
      </c>
      <c r="AD11" s="5">
        <v>886300</v>
      </c>
      <c r="AE11" s="5">
        <v>910200</v>
      </c>
      <c r="AF11" s="5">
        <v>934800</v>
      </c>
      <c r="AG11" s="5">
        <v>960100</v>
      </c>
      <c r="AH11" s="5">
        <v>985100</v>
      </c>
      <c r="AI11" s="5">
        <v>1010700</v>
      </c>
      <c r="AJ11" s="5">
        <v>1037000</v>
      </c>
      <c r="AK11" s="11" t="s">
        <v>57</v>
      </c>
      <c r="AL11" s="12" t="s">
        <v>58</v>
      </c>
      <c r="AM11" s="5">
        <v>1058800</v>
      </c>
      <c r="AN11" s="5">
        <v>1081000</v>
      </c>
      <c r="AO11" s="5">
        <v>1103700</v>
      </c>
      <c r="AP11" s="5">
        <v>1125800</v>
      </c>
      <c r="AQ11" s="5">
        <v>1148300</v>
      </c>
      <c r="AR11" s="5">
        <v>1171300</v>
      </c>
      <c r="AS11" s="5">
        <v>1194700</v>
      </c>
      <c r="AT11" s="11" t="s">
        <v>57</v>
      </c>
      <c r="AU11" s="12" t="s">
        <v>58</v>
      </c>
      <c r="AV11" s="5">
        <v>1218600</v>
      </c>
      <c r="AW11" s="5">
        <v>1242900</v>
      </c>
      <c r="AX11" s="5">
        <v>1267800</v>
      </c>
      <c r="AY11" s="5">
        <v>1293200</v>
      </c>
    </row>
    <row r="12" spans="1:51" s="13" customFormat="1" ht="18.75" customHeight="1">
      <c r="A12" s="11" t="s">
        <v>59</v>
      </c>
      <c r="B12" s="12" t="s">
        <v>60</v>
      </c>
      <c r="C12" s="5">
        <v>0</v>
      </c>
      <c r="D12" s="5">
        <v>0</v>
      </c>
      <c r="E12" s="5">
        <v>32200</v>
      </c>
      <c r="F12" s="5">
        <v>0</v>
      </c>
      <c r="G12" s="5">
        <v>32400</v>
      </c>
      <c r="H12" s="5">
        <v>32700</v>
      </c>
      <c r="I12" s="5">
        <v>32800</v>
      </c>
      <c r="J12" s="11" t="s">
        <v>59</v>
      </c>
      <c r="K12" s="12" t="s">
        <v>60</v>
      </c>
      <c r="L12" s="5">
        <v>32800</v>
      </c>
      <c r="M12" s="5">
        <v>32700</v>
      </c>
      <c r="N12" s="5">
        <v>32500</v>
      </c>
      <c r="O12" s="5">
        <v>32100</v>
      </c>
      <c r="P12" s="5">
        <v>31600</v>
      </c>
      <c r="Q12" s="5">
        <v>31000</v>
      </c>
      <c r="R12" s="5">
        <v>30300</v>
      </c>
      <c r="S12" s="11" t="s">
        <v>59</v>
      </c>
      <c r="T12" s="12" t="s">
        <v>60</v>
      </c>
      <c r="U12" s="5">
        <v>29500</v>
      </c>
      <c r="V12" s="5">
        <v>28600</v>
      </c>
      <c r="W12" s="5">
        <v>27600</v>
      </c>
      <c r="X12" s="5">
        <v>26500</v>
      </c>
      <c r="Y12" s="5">
        <v>25400</v>
      </c>
      <c r="Z12" s="5">
        <v>24200</v>
      </c>
      <c r="AA12" s="5">
        <v>23100</v>
      </c>
      <c r="AB12" s="11" t="s">
        <v>59</v>
      </c>
      <c r="AC12" s="12" t="s">
        <v>60</v>
      </c>
      <c r="AD12" s="5">
        <v>22000</v>
      </c>
      <c r="AE12" s="5">
        <v>21000</v>
      </c>
      <c r="AF12" s="5">
        <v>20000</v>
      </c>
      <c r="AG12" s="5">
        <v>19100</v>
      </c>
      <c r="AH12" s="5">
        <v>18200</v>
      </c>
      <c r="AI12" s="5">
        <v>17300</v>
      </c>
      <c r="AJ12" s="5">
        <v>16500</v>
      </c>
      <c r="AK12" s="11" t="s">
        <v>59</v>
      </c>
      <c r="AL12" s="12" t="s">
        <v>60</v>
      </c>
      <c r="AM12" s="5">
        <v>15800</v>
      </c>
      <c r="AN12" s="5">
        <v>13600</v>
      </c>
      <c r="AO12" s="5">
        <v>13000</v>
      </c>
      <c r="AP12" s="5">
        <v>12500</v>
      </c>
      <c r="AQ12" s="5">
        <v>12500</v>
      </c>
      <c r="AR12" s="5">
        <v>12500</v>
      </c>
      <c r="AS12" s="5">
        <v>12300</v>
      </c>
      <c r="AT12" s="11" t="s">
        <v>59</v>
      </c>
      <c r="AU12" s="12" t="s">
        <v>60</v>
      </c>
      <c r="AV12" s="5">
        <v>12200</v>
      </c>
      <c r="AW12" s="5">
        <v>10000</v>
      </c>
      <c r="AX12" s="5">
        <v>11900</v>
      </c>
      <c r="AY12" s="5">
        <v>11800</v>
      </c>
    </row>
    <row r="13" spans="1:51" s="13" customFormat="1" ht="24">
      <c r="A13" s="11" t="s">
        <v>61</v>
      </c>
      <c r="B13" s="15" t="s">
        <v>62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1" t="s">
        <v>61</v>
      </c>
      <c r="K13" s="15" t="s">
        <v>62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11" t="s">
        <v>61</v>
      </c>
      <c r="T13" s="15" t="s">
        <v>62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11" t="s">
        <v>61</v>
      </c>
      <c r="AC13" s="15" t="s">
        <v>62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11" t="s">
        <v>61</v>
      </c>
      <c r="AL13" s="15" t="s">
        <v>62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11" t="s">
        <v>61</v>
      </c>
      <c r="AU13" s="15" t="s">
        <v>62</v>
      </c>
      <c r="AV13" s="5">
        <v>0</v>
      </c>
      <c r="AW13" s="5">
        <v>0</v>
      </c>
      <c r="AX13" s="5">
        <v>0</v>
      </c>
      <c r="AY13" s="5">
        <v>0</v>
      </c>
    </row>
    <row r="14" spans="1:51" s="13" customFormat="1" ht="18.75" customHeight="1">
      <c r="A14" s="11" t="s">
        <v>63</v>
      </c>
      <c r="B14" s="12" t="s">
        <v>64</v>
      </c>
      <c r="C14" s="5">
        <v>0</v>
      </c>
      <c r="D14" s="5">
        <v>0</v>
      </c>
      <c r="E14" s="5">
        <v>0</v>
      </c>
      <c r="F14" s="5">
        <v>0</v>
      </c>
      <c r="G14" s="5">
        <v>119994</v>
      </c>
      <c r="H14" s="5">
        <v>116400</v>
      </c>
      <c r="I14" s="5">
        <v>38500</v>
      </c>
      <c r="J14" s="11" t="s">
        <v>63</v>
      </c>
      <c r="K14" s="12" t="s">
        <v>64</v>
      </c>
      <c r="L14" s="5">
        <v>36200</v>
      </c>
      <c r="M14" s="5">
        <v>32700</v>
      </c>
      <c r="N14" s="5">
        <v>32500</v>
      </c>
      <c r="O14" s="5">
        <v>32100</v>
      </c>
      <c r="P14" s="5">
        <v>31600</v>
      </c>
      <c r="Q14" s="5">
        <v>31000</v>
      </c>
      <c r="R14" s="5">
        <v>30300</v>
      </c>
      <c r="S14" s="11" t="s">
        <v>63</v>
      </c>
      <c r="T14" s="12" t="s">
        <v>64</v>
      </c>
      <c r="U14" s="5">
        <v>29500</v>
      </c>
      <c r="V14" s="5">
        <v>28600</v>
      </c>
      <c r="W14" s="5">
        <v>27600</v>
      </c>
      <c r="X14" s="5">
        <v>26500</v>
      </c>
      <c r="Y14" s="5">
        <v>25400</v>
      </c>
      <c r="Z14" s="5">
        <v>24200</v>
      </c>
      <c r="AA14" s="5">
        <v>23100</v>
      </c>
      <c r="AB14" s="11" t="s">
        <v>63</v>
      </c>
      <c r="AC14" s="12" t="s">
        <v>64</v>
      </c>
      <c r="AD14" s="5">
        <v>22000</v>
      </c>
      <c r="AE14" s="5">
        <v>21000</v>
      </c>
      <c r="AF14" s="5">
        <v>20000</v>
      </c>
      <c r="AG14" s="5">
        <v>19100</v>
      </c>
      <c r="AH14" s="5">
        <v>18200</v>
      </c>
      <c r="AI14" s="5">
        <v>17300</v>
      </c>
      <c r="AJ14" s="5">
        <v>16500</v>
      </c>
      <c r="AK14" s="11" t="s">
        <v>63</v>
      </c>
      <c r="AL14" s="12" t="s">
        <v>64</v>
      </c>
      <c r="AM14" s="5">
        <v>15800</v>
      </c>
      <c r="AN14" s="5">
        <v>13600</v>
      </c>
      <c r="AO14" s="5">
        <v>13000</v>
      </c>
      <c r="AP14" s="5">
        <v>12500</v>
      </c>
      <c r="AQ14" s="5">
        <v>12500</v>
      </c>
      <c r="AR14" s="5">
        <v>12500</v>
      </c>
      <c r="AS14" s="5">
        <v>12300</v>
      </c>
      <c r="AT14" s="11" t="s">
        <v>63</v>
      </c>
      <c r="AU14" s="12" t="s">
        <v>64</v>
      </c>
      <c r="AV14" s="5">
        <v>12200</v>
      </c>
      <c r="AW14" s="5">
        <v>10000</v>
      </c>
      <c r="AX14" s="5">
        <v>11900</v>
      </c>
      <c r="AY14" s="5">
        <v>11800</v>
      </c>
    </row>
    <row r="15" spans="1:51" s="10" customFormat="1" ht="18.75" customHeight="1">
      <c r="A15" s="8">
        <v>3</v>
      </c>
      <c r="B15" s="9" t="s">
        <v>65</v>
      </c>
      <c r="C15" s="4">
        <f>SUM(C5-C9)</f>
        <v>12471267.730000004</v>
      </c>
      <c r="D15" s="4">
        <f>SUM(D5-D9)</f>
        <v>10578609.889999997</v>
      </c>
      <c r="E15" s="4">
        <f>SUM(E5-E9)</f>
        <v>8053179</v>
      </c>
      <c r="F15" s="4">
        <f>SUM(F5-F9)</f>
        <v>10900747</v>
      </c>
      <c r="G15" s="4">
        <f>SUM(G5-G9)</f>
        <v>77616282</v>
      </c>
      <c r="H15" s="4">
        <f aca="true" t="shared" si="4" ref="H15:O15">SUM(H5-H9)</f>
        <v>11762264</v>
      </c>
      <c r="I15" s="4">
        <f t="shared" si="4"/>
        <v>14924388</v>
      </c>
      <c r="J15" s="8">
        <v>3</v>
      </c>
      <c r="K15" s="9" t="s">
        <v>65</v>
      </c>
      <c r="L15" s="4">
        <f t="shared" si="4"/>
        <v>12972001</v>
      </c>
      <c r="M15" s="4">
        <f t="shared" si="4"/>
        <v>10548186</v>
      </c>
      <c r="N15" s="4">
        <f t="shared" si="4"/>
        <v>10765836</v>
      </c>
      <c r="O15" s="4">
        <f t="shared" si="4"/>
        <v>10937110</v>
      </c>
      <c r="P15" s="4">
        <f>SUM(P5-P9)</f>
        <v>11204043</v>
      </c>
      <c r="Q15" s="4">
        <f>SUM(Q5-Q9)</f>
        <v>11477382</v>
      </c>
      <c r="R15" s="4">
        <f>SUM(R5-R9)</f>
        <v>11757281</v>
      </c>
      <c r="S15" s="8">
        <v>3</v>
      </c>
      <c r="T15" s="9" t="s">
        <v>65</v>
      </c>
      <c r="U15" s="4">
        <f aca="true" t="shared" si="5" ref="U15:AA15">SUM(U5-U9)</f>
        <v>12043898</v>
      </c>
      <c r="V15" s="4">
        <f t="shared" si="5"/>
        <v>12337394</v>
      </c>
      <c r="W15" s="4">
        <f t="shared" si="5"/>
        <v>12625411</v>
      </c>
      <c r="X15" s="4">
        <f t="shared" si="5"/>
        <v>12920053</v>
      </c>
      <c r="Y15" s="4">
        <f t="shared" si="5"/>
        <v>13221472</v>
      </c>
      <c r="Z15" s="4">
        <f t="shared" si="5"/>
        <v>13529823</v>
      </c>
      <c r="AA15" s="4">
        <f t="shared" si="5"/>
        <v>13845266</v>
      </c>
      <c r="AB15" s="8">
        <v>3</v>
      </c>
      <c r="AC15" s="9" t="s">
        <v>65</v>
      </c>
      <c r="AD15" s="4">
        <f aca="true" t="shared" si="6" ref="AD15:AJ15">SUM(AD5-AD9)</f>
        <v>14153934</v>
      </c>
      <c r="AE15" s="4">
        <f t="shared" si="6"/>
        <v>14469393</v>
      </c>
      <c r="AF15" s="4">
        <f t="shared" si="6"/>
        <v>14791792</v>
      </c>
      <c r="AG15" s="4">
        <f t="shared" si="6"/>
        <v>15121284</v>
      </c>
      <c r="AH15" s="4">
        <f t="shared" si="6"/>
        <v>15458025</v>
      </c>
      <c r="AI15" s="4">
        <f t="shared" si="6"/>
        <v>15786530</v>
      </c>
      <c r="AJ15" s="4">
        <f t="shared" si="6"/>
        <v>16121934</v>
      </c>
      <c r="AK15" s="8">
        <v>3</v>
      </c>
      <c r="AL15" s="9" t="s">
        <v>65</v>
      </c>
      <c r="AM15" s="4">
        <f aca="true" t="shared" si="7" ref="AM15:AS15">SUM(AM5-AM9)</f>
        <v>16464382</v>
      </c>
      <c r="AN15" s="4">
        <f t="shared" si="7"/>
        <v>16814021</v>
      </c>
      <c r="AO15" s="4">
        <f t="shared" si="7"/>
        <v>17171003</v>
      </c>
      <c r="AP15" s="4">
        <f t="shared" si="7"/>
        <v>13438125</v>
      </c>
      <c r="AQ15" s="4">
        <f t="shared" si="7"/>
        <v>13710590</v>
      </c>
      <c r="AR15" s="4">
        <f t="shared" si="7"/>
        <v>13988503</v>
      </c>
      <c r="AS15" s="4">
        <f t="shared" si="7"/>
        <v>14271975</v>
      </c>
      <c r="AT15" s="8">
        <v>3</v>
      </c>
      <c r="AU15" s="9" t="s">
        <v>65</v>
      </c>
      <c r="AV15" s="4">
        <f>SUM(AV5-AV9)</f>
        <v>14561117</v>
      </c>
      <c r="AW15" s="4">
        <f>SUM(AW5-AW9)</f>
        <v>14856041</v>
      </c>
      <c r="AX15" s="4">
        <f>SUM(AX5-AX9)</f>
        <v>15156864</v>
      </c>
      <c r="AY15" s="4">
        <f>SUM(AY5-AY9)</f>
        <v>15463704</v>
      </c>
    </row>
    <row r="16" spans="1:51" s="10" customFormat="1" ht="25.5">
      <c r="A16" s="8">
        <v>4</v>
      </c>
      <c r="B16" s="14" t="s">
        <v>66</v>
      </c>
      <c r="C16" s="4">
        <v>3075423.34</v>
      </c>
      <c r="D16" s="4">
        <v>3614118.65</v>
      </c>
      <c r="E16" s="4">
        <v>936375</v>
      </c>
      <c r="F16" s="4">
        <v>936375</v>
      </c>
      <c r="G16" s="4">
        <v>2772285</v>
      </c>
      <c r="H16" s="4">
        <v>0</v>
      </c>
      <c r="I16" s="4">
        <v>0</v>
      </c>
      <c r="J16" s="8">
        <v>4</v>
      </c>
      <c r="K16" s="14" t="s">
        <v>66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8">
        <v>4</v>
      </c>
      <c r="T16" s="14" t="s">
        <v>66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8">
        <v>4</v>
      </c>
      <c r="AC16" s="14" t="s">
        <v>66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8">
        <v>4</v>
      </c>
      <c r="AL16" s="14" t="s">
        <v>66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8">
        <v>4</v>
      </c>
      <c r="AU16" s="14" t="s">
        <v>66</v>
      </c>
      <c r="AV16" s="4">
        <v>0</v>
      </c>
      <c r="AW16" s="4">
        <v>0</v>
      </c>
      <c r="AX16" s="4">
        <v>0</v>
      </c>
      <c r="AY16" s="4">
        <v>0</v>
      </c>
    </row>
    <row r="17" spans="1:51" s="13" customFormat="1" ht="37.5" customHeight="1">
      <c r="A17" s="11" t="s">
        <v>67</v>
      </c>
      <c r="B17" s="15" t="s">
        <v>68</v>
      </c>
      <c r="C17" s="5">
        <v>859051.44</v>
      </c>
      <c r="D17" s="5">
        <v>3614118.65</v>
      </c>
      <c r="E17" s="5">
        <v>936375</v>
      </c>
      <c r="F17" s="5">
        <v>936375</v>
      </c>
      <c r="G17" s="5">
        <v>0</v>
      </c>
      <c r="H17" s="5">
        <v>0</v>
      </c>
      <c r="I17" s="5">
        <v>0</v>
      </c>
      <c r="J17" s="11" t="s">
        <v>67</v>
      </c>
      <c r="K17" s="15" t="s">
        <v>68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11" t="s">
        <v>67</v>
      </c>
      <c r="T17" s="15" t="s">
        <v>68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11" t="s">
        <v>67</v>
      </c>
      <c r="AC17" s="15" t="s">
        <v>68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11" t="s">
        <v>67</v>
      </c>
      <c r="AL17" s="15" t="s">
        <v>68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11" t="s">
        <v>67</v>
      </c>
      <c r="AU17" s="15" t="s">
        <v>68</v>
      </c>
      <c r="AV17" s="5">
        <v>0</v>
      </c>
      <c r="AW17" s="5">
        <v>0</v>
      </c>
      <c r="AX17" s="5">
        <v>0</v>
      </c>
      <c r="AY17" s="5">
        <v>0</v>
      </c>
    </row>
    <row r="18" spans="1:51" s="10" customFormat="1" ht="18.75" customHeight="1">
      <c r="A18" s="8">
        <v>5</v>
      </c>
      <c r="B18" s="9" t="s">
        <v>69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8">
        <v>5</v>
      </c>
      <c r="K18" s="9" t="s">
        <v>69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8">
        <v>5</v>
      </c>
      <c r="T18" s="9" t="s">
        <v>69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8">
        <v>5</v>
      </c>
      <c r="AC18" s="9" t="s">
        <v>69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8">
        <v>5</v>
      </c>
      <c r="AL18" s="9" t="s">
        <v>69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8">
        <v>5</v>
      </c>
      <c r="AU18" s="9" t="s">
        <v>69</v>
      </c>
      <c r="AV18" s="4">
        <v>0</v>
      </c>
      <c r="AW18" s="4">
        <v>0</v>
      </c>
      <c r="AX18" s="4">
        <v>0</v>
      </c>
      <c r="AY18" s="4">
        <v>0</v>
      </c>
    </row>
    <row r="19" spans="1:51" s="10" customFormat="1" ht="18.75" customHeight="1">
      <c r="A19" s="8">
        <v>6</v>
      </c>
      <c r="B19" s="9" t="s">
        <v>70</v>
      </c>
      <c r="C19" s="4">
        <f>SUM(C15+C16+C18)</f>
        <v>15546691.070000004</v>
      </c>
      <c r="D19" s="4">
        <f>SUM(D15+D16+D18)</f>
        <v>14192728.539999997</v>
      </c>
      <c r="E19" s="4">
        <f>SUM(E15+E16+E18)</f>
        <v>8989554</v>
      </c>
      <c r="F19" s="4">
        <f>SUM(F15+F16+F18)</f>
        <v>11837122</v>
      </c>
      <c r="G19" s="4">
        <f>SUM(G15+G16+G18)</f>
        <v>80388567</v>
      </c>
      <c r="H19" s="4">
        <f aca="true" t="shared" si="8" ref="H19:O19">SUM(H15+H16+H18)</f>
        <v>11762264</v>
      </c>
      <c r="I19" s="4">
        <f t="shared" si="8"/>
        <v>14924388</v>
      </c>
      <c r="J19" s="8">
        <v>6</v>
      </c>
      <c r="K19" s="9" t="s">
        <v>70</v>
      </c>
      <c r="L19" s="4">
        <f t="shared" si="8"/>
        <v>12972001</v>
      </c>
      <c r="M19" s="4">
        <f t="shared" si="8"/>
        <v>10548186</v>
      </c>
      <c r="N19" s="4">
        <f t="shared" si="8"/>
        <v>10765836</v>
      </c>
      <c r="O19" s="4">
        <f t="shared" si="8"/>
        <v>10937110</v>
      </c>
      <c r="P19" s="4">
        <f>SUM(P15+P16+P18)</f>
        <v>11204043</v>
      </c>
      <c r="Q19" s="4">
        <f>SUM(Q15+Q16+Q18)</f>
        <v>11477382</v>
      </c>
      <c r="R19" s="4">
        <f>SUM(R15+R16+R18)</f>
        <v>11757281</v>
      </c>
      <c r="S19" s="8">
        <v>6</v>
      </c>
      <c r="T19" s="9" t="s">
        <v>70</v>
      </c>
      <c r="U19" s="4">
        <f aca="true" t="shared" si="9" ref="U19:AA19">SUM(U15+U16+U18)</f>
        <v>12043898</v>
      </c>
      <c r="V19" s="4">
        <f t="shared" si="9"/>
        <v>12337394</v>
      </c>
      <c r="W19" s="4">
        <f t="shared" si="9"/>
        <v>12625411</v>
      </c>
      <c r="X19" s="4">
        <f t="shared" si="9"/>
        <v>12920053</v>
      </c>
      <c r="Y19" s="4">
        <f t="shared" si="9"/>
        <v>13221472</v>
      </c>
      <c r="Z19" s="4">
        <f t="shared" si="9"/>
        <v>13529823</v>
      </c>
      <c r="AA19" s="4">
        <f t="shared" si="9"/>
        <v>13845266</v>
      </c>
      <c r="AB19" s="8">
        <v>6</v>
      </c>
      <c r="AC19" s="9" t="s">
        <v>70</v>
      </c>
      <c r="AD19" s="4">
        <f aca="true" t="shared" si="10" ref="AD19:AJ19">SUM(AD15+AD16+AD18)</f>
        <v>14153934</v>
      </c>
      <c r="AE19" s="4">
        <f t="shared" si="10"/>
        <v>14469393</v>
      </c>
      <c r="AF19" s="4">
        <f t="shared" si="10"/>
        <v>14791792</v>
      </c>
      <c r="AG19" s="4">
        <f t="shared" si="10"/>
        <v>15121284</v>
      </c>
      <c r="AH19" s="4">
        <f t="shared" si="10"/>
        <v>15458025</v>
      </c>
      <c r="AI19" s="4">
        <f t="shared" si="10"/>
        <v>15786530</v>
      </c>
      <c r="AJ19" s="4">
        <f t="shared" si="10"/>
        <v>16121934</v>
      </c>
      <c r="AK19" s="8">
        <v>6</v>
      </c>
      <c r="AL19" s="9" t="s">
        <v>70</v>
      </c>
      <c r="AM19" s="4">
        <f aca="true" t="shared" si="11" ref="AM19:AS19">SUM(AM15+AM16+AM18)</f>
        <v>16464382</v>
      </c>
      <c r="AN19" s="4">
        <f t="shared" si="11"/>
        <v>16814021</v>
      </c>
      <c r="AO19" s="4">
        <f t="shared" si="11"/>
        <v>17171003</v>
      </c>
      <c r="AP19" s="4">
        <f t="shared" si="11"/>
        <v>13438125</v>
      </c>
      <c r="AQ19" s="4">
        <f t="shared" si="11"/>
        <v>13710590</v>
      </c>
      <c r="AR19" s="4">
        <f t="shared" si="11"/>
        <v>13988503</v>
      </c>
      <c r="AS19" s="4">
        <f t="shared" si="11"/>
        <v>14271975</v>
      </c>
      <c r="AT19" s="8">
        <v>6</v>
      </c>
      <c r="AU19" s="9" t="s">
        <v>70</v>
      </c>
      <c r="AV19" s="4">
        <f>SUM(AV15+AV16+AV18)</f>
        <v>14561117</v>
      </c>
      <c r="AW19" s="4">
        <f>SUM(AW15+AW16+AW18)</f>
        <v>14856041</v>
      </c>
      <c r="AX19" s="4">
        <f>SUM(AX15+AX16+AX18)</f>
        <v>15156864</v>
      </c>
      <c r="AY19" s="4">
        <f>SUM(AY15+AY16+AY18)</f>
        <v>15463704</v>
      </c>
    </row>
    <row r="20" spans="1:51" s="10" customFormat="1" ht="18.75" customHeight="1">
      <c r="A20" s="8">
        <v>7</v>
      </c>
      <c r="B20" s="9" t="s">
        <v>71</v>
      </c>
      <c r="C20" s="4">
        <f>SUM(C21:C22)</f>
        <v>2602646.93</v>
      </c>
      <c r="D20" s="4">
        <f>SUM(D21:D22)</f>
        <v>4443974.6</v>
      </c>
      <c r="E20" s="4">
        <f>SUM(E21:E22)</f>
        <v>4450341</v>
      </c>
      <c r="F20" s="4">
        <f>SUM(F21:F22)</f>
        <v>4450341</v>
      </c>
      <c r="G20" s="4">
        <f>SUM(G21:G22)</f>
        <v>5819080</v>
      </c>
      <c r="H20" s="4">
        <f aca="true" t="shared" si="12" ref="H20:O20">SUM(H21:H22)</f>
        <v>5942793.93</v>
      </c>
      <c r="I20" s="4">
        <f t="shared" si="12"/>
        <v>5747741</v>
      </c>
      <c r="J20" s="8">
        <v>7</v>
      </c>
      <c r="K20" s="9" t="s">
        <v>71</v>
      </c>
      <c r="L20" s="4">
        <f t="shared" si="12"/>
        <v>4906492</v>
      </c>
      <c r="M20" s="4">
        <f t="shared" si="12"/>
        <v>4215891</v>
      </c>
      <c r="N20" s="4">
        <f t="shared" si="12"/>
        <v>2151596.75</v>
      </c>
      <c r="O20" s="4">
        <f t="shared" si="12"/>
        <v>0</v>
      </c>
      <c r="P20" s="4">
        <f>SUM(P21:P22)</f>
        <v>0</v>
      </c>
      <c r="Q20" s="4">
        <f>SUM(Q21:Q22)</f>
        <v>0</v>
      </c>
      <c r="R20" s="4">
        <f>SUM(R21:R22)</f>
        <v>0</v>
      </c>
      <c r="S20" s="8">
        <v>7</v>
      </c>
      <c r="T20" s="9" t="s">
        <v>71</v>
      </c>
      <c r="U20" s="4">
        <f aca="true" t="shared" si="13" ref="U20:AA20">SUM(U21:U22)</f>
        <v>0</v>
      </c>
      <c r="V20" s="4">
        <f t="shared" si="13"/>
        <v>0</v>
      </c>
      <c r="W20" s="4">
        <f t="shared" si="13"/>
        <v>0</v>
      </c>
      <c r="X20" s="4">
        <f t="shared" si="13"/>
        <v>0</v>
      </c>
      <c r="Y20" s="4">
        <f t="shared" si="13"/>
        <v>0</v>
      </c>
      <c r="Z20" s="4">
        <f t="shared" si="13"/>
        <v>0</v>
      </c>
      <c r="AA20" s="4">
        <f t="shared" si="13"/>
        <v>0</v>
      </c>
      <c r="AB20" s="8">
        <v>7</v>
      </c>
      <c r="AC20" s="9" t="s">
        <v>71</v>
      </c>
      <c r="AD20" s="4">
        <f aca="true" t="shared" si="14" ref="AD20:AJ20">SUM(AD21:AD22)</f>
        <v>0</v>
      </c>
      <c r="AE20" s="4">
        <f t="shared" si="14"/>
        <v>0</v>
      </c>
      <c r="AF20" s="4">
        <f t="shared" si="14"/>
        <v>0</v>
      </c>
      <c r="AG20" s="4">
        <f t="shared" si="14"/>
        <v>0</v>
      </c>
      <c r="AH20" s="4">
        <f t="shared" si="14"/>
        <v>0</v>
      </c>
      <c r="AI20" s="4">
        <f t="shared" si="14"/>
        <v>0</v>
      </c>
      <c r="AJ20" s="4">
        <f t="shared" si="14"/>
        <v>0</v>
      </c>
      <c r="AK20" s="8">
        <v>7</v>
      </c>
      <c r="AL20" s="9" t="s">
        <v>71</v>
      </c>
      <c r="AM20" s="4">
        <f aca="true" t="shared" si="15" ref="AM20:AS20">SUM(AM21:AM22)</f>
        <v>0</v>
      </c>
      <c r="AN20" s="4">
        <f t="shared" si="15"/>
        <v>0</v>
      </c>
      <c r="AO20" s="4">
        <f t="shared" si="15"/>
        <v>0</v>
      </c>
      <c r="AP20" s="4">
        <f t="shared" si="15"/>
        <v>0</v>
      </c>
      <c r="AQ20" s="4">
        <f t="shared" si="15"/>
        <v>0</v>
      </c>
      <c r="AR20" s="4">
        <f t="shared" si="15"/>
        <v>0</v>
      </c>
      <c r="AS20" s="4">
        <f t="shared" si="15"/>
        <v>0</v>
      </c>
      <c r="AT20" s="8">
        <v>7</v>
      </c>
      <c r="AU20" s="9" t="s">
        <v>71</v>
      </c>
      <c r="AV20" s="4">
        <f>SUM(AV21:AV22)</f>
        <v>0</v>
      </c>
      <c r="AW20" s="4">
        <f>SUM(AW21:AW22)</f>
        <v>0</v>
      </c>
      <c r="AX20" s="4">
        <f>SUM(AX21:AX22)</f>
        <v>0</v>
      </c>
      <c r="AY20" s="4">
        <f>SUM(AY21:AY22)</f>
        <v>0</v>
      </c>
    </row>
    <row r="21" spans="1:51" s="13" customFormat="1" ht="24">
      <c r="A21" s="11" t="s">
        <v>72</v>
      </c>
      <c r="B21" s="15" t="s">
        <v>73</v>
      </c>
      <c r="C21" s="5">
        <v>1913438.25</v>
      </c>
      <c r="D21" s="5">
        <v>3719141</v>
      </c>
      <c r="E21" s="5">
        <v>3684041</v>
      </c>
      <c r="F21" s="5">
        <v>3684041</v>
      </c>
      <c r="G21" s="5">
        <v>4867880</v>
      </c>
      <c r="H21" s="5">
        <v>5091123.93</v>
      </c>
      <c r="I21" s="5">
        <v>5114029</v>
      </c>
      <c r="J21" s="11" t="s">
        <v>72</v>
      </c>
      <c r="K21" s="15" t="s">
        <v>73</v>
      </c>
      <c r="L21" s="5">
        <v>4491329</v>
      </c>
      <c r="M21" s="5">
        <v>3994749</v>
      </c>
      <c r="N21" s="5">
        <v>2073996.75</v>
      </c>
      <c r="O21" s="5">
        <v>0</v>
      </c>
      <c r="P21" s="5">
        <v>0</v>
      </c>
      <c r="Q21" s="5">
        <v>0</v>
      </c>
      <c r="R21" s="5">
        <v>0</v>
      </c>
      <c r="S21" s="11" t="s">
        <v>72</v>
      </c>
      <c r="T21" s="15" t="s">
        <v>73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11" t="s">
        <v>72</v>
      </c>
      <c r="AC21" s="15" t="s">
        <v>73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1" t="s">
        <v>72</v>
      </c>
      <c r="AL21" s="15" t="s">
        <v>73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11" t="s">
        <v>72</v>
      </c>
      <c r="AU21" s="15" t="s">
        <v>73</v>
      </c>
      <c r="AV21" s="5">
        <v>0</v>
      </c>
      <c r="AW21" s="5">
        <v>0</v>
      </c>
      <c r="AX21" s="5">
        <v>0</v>
      </c>
      <c r="AY21" s="5">
        <v>0</v>
      </c>
    </row>
    <row r="22" spans="1:51" s="13" customFormat="1" ht="18.75" customHeight="1">
      <c r="A22" s="11" t="s">
        <v>74</v>
      </c>
      <c r="B22" s="12" t="s">
        <v>75</v>
      </c>
      <c r="C22" s="5">
        <v>689208.68</v>
      </c>
      <c r="D22" s="5">
        <v>724833.6</v>
      </c>
      <c r="E22" s="5">
        <v>766300</v>
      </c>
      <c r="F22" s="5">
        <v>766300</v>
      </c>
      <c r="G22" s="5">
        <v>951200</v>
      </c>
      <c r="H22" s="5">
        <v>851670</v>
      </c>
      <c r="I22" s="5">
        <v>633712</v>
      </c>
      <c r="J22" s="11" t="s">
        <v>74</v>
      </c>
      <c r="K22" s="12" t="s">
        <v>75</v>
      </c>
      <c r="L22" s="5">
        <v>415163</v>
      </c>
      <c r="M22" s="5">
        <v>221142</v>
      </c>
      <c r="N22" s="5">
        <v>77600</v>
      </c>
      <c r="O22" s="5">
        <v>0</v>
      </c>
      <c r="P22" s="5">
        <v>0</v>
      </c>
      <c r="Q22" s="5">
        <v>0</v>
      </c>
      <c r="R22" s="5">
        <v>0</v>
      </c>
      <c r="S22" s="11" t="s">
        <v>74</v>
      </c>
      <c r="T22" s="12" t="s">
        <v>75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11" t="s">
        <v>74</v>
      </c>
      <c r="AC22" s="12" t="s">
        <v>75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1" t="s">
        <v>74</v>
      </c>
      <c r="AL22" s="12" t="s">
        <v>75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11" t="s">
        <v>74</v>
      </c>
      <c r="AU22" s="12" t="s">
        <v>75</v>
      </c>
      <c r="AV22" s="5">
        <v>0</v>
      </c>
      <c r="AW22" s="5">
        <v>0</v>
      </c>
      <c r="AX22" s="5">
        <v>0</v>
      </c>
      <c r="AY22" s="5">
        <v>0</v>
      </c>
    </row>
    <row r="23" spans="1:51" s="10" customFormat="1" ht="18.75" customHeight="1">
      <c r="A23" s="8">
        <v>8</v>
      </c>
      <c r="B23" s="9" t="s">
        <v>76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8">
        <v>8</v>
      </c>
      <c r="K23" s="9" t="s">
        <v>76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8">
        <v>8</v>
      </c>
      <c r="T23" s="9" t="s">
        <v>76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8">
        <v>8</v>
      </c>
      <c r="AC23" s="9" t="s">
        <v>76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8">
        <v>8</v>
      </c>
      <c r="AL23" s="9" t="s">
        <v>76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8">
        <v>8</v>
      </c>
      <c r="AU23" s="9" t="s">
        <v>76</v>
      </c>
      <c r="AV23" s="4">
        <v>0</v>
      </c>
      <c r="AW23" s="4">
        <v>0</v>
      </c>
      <c r="AX23" s="4">
        <v>0</v>
      </c>
      <c r="AY23" s="4">
        <v>0</v>
      </c>
    </row>
    <row r="24" spans="1:54" s="10" customFormat="1" ht="18.75" customHeight="1">
      <c r="A24" s="8">
        <v>9</v>
      </c>
      <c r="B24" s="9" t="s">
        <v>77</v>
      </c>
      <c r="C24" s="4">
        <f>SUM(C19-C20-C23)</f>
        <v>12944044.140000004</v>
      </c>
      <c r="D24" s="4">
        <f>SUM(D19-D20-D23)</f>
        <v>9748753.939999998</v>
      </c>
      <c r="E24" s="4">
        <f>SUM(E19-E20-E23)</f>
        <v>4539213</v>
      </c>
      <c r="F24" s="4">
        <f>SUM(F19-F20-F23)</f>
        <v>7386781</v>
      </c>
      <c r="G24" s="4">
        <f>SUM(G19-G20-G23)</f>
        <v>74569487</v>
      </c>
      <c r="H24" s="4">
        <f aca="true" t="shared" si="16" ref="H24:O24">SUM(H19-H20-H23)</f>
        <v>5819470.07</v>
      </c>
      <c r="I24" s="4">
        <f t="shared" si="16"/>
        <v>9176647</v>
      </c>
      <c r="J24" s="8">
        <v>9</v>
      </c>
      <c r="K24" s="9" t="s">
        <v>77</v>
      </c>
      <c r="L24" s="4">
        <f t="shared" si="16"/>
        <v>8065509</v>
      </c>
      <c r="M24" s="4">
        <f t="shared" si="16"/>
        <v>6332295</v>
      </c>
      <c r="N24" s="4">
        <f t="shared" si="16"/>
        <v>8614239.25</v>
      </c>
      <c r="O24" s="4">
        <f t="shared" si="16"/>
        <v>10937110</v>
      </c>
      <c r="P24" s="4">
        <f>SUM(P19-P20-P23)</f>
        <v>11204043</v>
      </c>
      <c r="Q24" s="4">
        <f>SUM(Q19-Q20-Q23)</f>
        <v>11477382</v>
      </c>
      <c r="R24" s="4">
        <f>SUM(R19-R20-R23)</f>
        <v>11757281</v>
      </c>
      <c r="S24" s="8">
        <v>9</v>
      </c>
      <c r="T24" s="9" t="s">
        <v>77</v>
      </c>
      <c r="U24" s="4">
        <f aca="true" t="shared" si="17" ref="U24:AA24">SUM(U19-U20-U23)</f>
        <v>12043898</v>
      </c>
      <c r="V24" s="4">
        <f t="shared" si="17"/>
        <v>12337394</v>
      </c>
      <c r="W24" s="4">
        <f t="shared" si="17"/>
        <v>12625411</v>
      </c>
      <c r="X24" s="4">
        <f t="shared" si="17"/>
        <v>12920053</v>
      </c>
      <c r="Y24" s="4">
        <f t="shared" si="17"/>
        <v>13221472</v>
      </c>
      <c r="Z24" s="4">
        <f t="shared" si="17"/>
        <v>13529823</v>
      </c>
      <c r="AA24" s="4">
        <f t="shared" si="17"/>
        <v>13845266</v>
      </c>
      <c r="AB24" s="8">
        <v>9</v>
      </c>
      <c r="AC24" s="9" t="s">
        <v>77</v>
      </c>
      <c r="AD24" s="4">
        <f aca="true" t="shared" si="18" ref="AD24:AJ24">SUM(AD19-AD20-AD23)</f>
        <v>14153934</v>
      </c>
      <c r="AE24" s="4">
        <f t="shared" si="18"/>
        <v>14469393</v>
      </c>
      <c r="AF24" s="4">
        <f t="shared" si="18"/>
        <v>14791792</v>
      </c>
      <c r="AG24" s="4">
        <f t="shared" si="18"/>
        <v>15121284</v>
      </c>
      <c r="AH24" s="4">
        <f t="shared" si="18"/>
        <v>15458025</v>
      </c>
      <c r="AI24" s="4">
        <f t="shared" si="18"/>
        <v>15786530</v>
      </c>
      <c r="AJ24" s="4">
        <f t="shared" si="18"/>
        <v>16121934</v>
      </c>
      <c r="AK24" s="8">
        <v>9</v>
      </c>
      <c r="AL24" s="9" t="s">
        <v>77</v>
      </c>
      <c r="AM24" s="4">
        <f aca="true" t="shared" si="19" ref="AM24:AS24">SUM(AM19-AM20-AM23)</f>
        <v>16464382</v>
      </c>
      <c r="AN24" s="4">
        <f t="shared" si="19"/>
        <v>16814021</v>
      </c>
      <c r="AO24" s="4">
        <f t="shared" si="19"/>
        <v>17171003</v>
      </c>
      <c r="AP24" s="4">
        <f t="shared" si="19"/>
        <v>13438125</v>
      </c>
      <c r="AQ24" s="4">
        <f t="shared" si="19"/>
        <v>13710590</v>
      </c>
      <c r="AR24" s="4">
        <f t="shared" si="19"/>
        <v>13988503</v>
      </c>
      <c r="AS24" s="4">
        <f t="shared" si="19"/>
        <v>14271975</v>
      </c>
      <c r="AT24" s="8">
        <v>9</v>
      </c>
      <c r="AU24" s="9" t="s">
        <v>77</v>
      </c>
      <c r="AV24" s="4">
        <f>SUM(AV19-AV20-AV23)</f>
        <v>14561117</v>
      </c>
      <c r="AW24" s="4">
        <f>SUM(AW19-AW20-AW23)</f>
        <v>14856041</v>
      </c>
      <c r="AX24" s="4">
        <f>SUM(AX19-AX20-AX23)</f>
        <v>15156864</v>
      </c>
      <c r="AY24" s="4">
        <f>SUM(AY19-AY20-AY23)</f>
        <v>15463704</v>
      </c>
      <c r="AZ24" s="16"/>
      <c r="BA24" s="17"/>
      <c r="BB24" s="17"/>
    </row>
    <row r="25" spans="1:54" s="17" customFormat="1" ht="18.75" customHeight="1">
      <c r="A25" s="26" t="s">
        <v>78</v>
      </c>
      <c r="B25" s="26"/>
      <c r="C25" s="26"/>
      <c r="D25" s="26"/>
      <c r="E25" s="26"/>
      <c r="F25" s="26"/>
      <c r="G25" s="26"/>
      <c r="H25" s="26"/>
      <c r="I25" s="26"/>
      <c r="J25" s="26" t="s">
        <v>79</v>
      </c>
      <c r="K25" s="26"/>
      <c r="L25" s="26"/>
      <c r="M25" s="26"/>
      <c r="N25" s="26"/>
      <c r="O25" s="26"/>
      <c r="P25" s="26"/>
      <c r="Q25" s="26"/>
      <c r="R25" s="26"/>
      <c r="S25" s="26" t="s">
        <v>80</v>
      </c>
      <c r="T25" s="26"/>
      <c r="U25" s="26"/>
      <c r="V25" s="26"/>
      <c r="W25" s="26"/>
      <c r="X25" s="26"/>
      <c r="Y25" s="26"/>
      <c r="Z25" s="26"/>
      <c r="AA25" s="26"/>
      <c r="AB25" s="26" t="s">
        <v>81</v>
      </c>
      <c r="AC25" s="26"/>
      <c r="AD25" s="26"/>
      <c r="AE25" s="26"/>
      <c r="AF25" s="26"/>
      <c r="AG25" s="26"/>
      <c r="AH25" s="26"/>
      <c r="AI25" s="26"/>
      <c r="AJ25" s="26"/>
      <c r="AK25" s="26" t="s">
        <v>82</v>
      </c>
      <c r="AL25" s="26"/>
      <c r="AM25" s="26"/>
      <c r="AN25" s="26"/>
      <c r="AO25" s="26"/>
      <c r="AP25" s="26"/>
      <c r="AQ25" s="26"/>
      <c r="AR25" s="26"/>
      <c r="AS25" s="26"/>
      <c r="AT25" s="26" t="s">
        <v>83</v>
      </c>
      <c r="AU25" s="26"/>
      <c r="AV25" s="26"/>
      <c r="AW25" s="26"/>
      <c r="AX25" s="26"/>
      <c r="AY25" s="26"/>
      <c r="AZ25" s="3"/>
      <c r="BA25" s="3"/>
      <c r="BB25" s="3"/>
    </row>
    <row r="26" spans="1:51" s="19" customFormat="1" ht="25.5">
      <c r="A26" s="8" t="s">
        <v>6</v>
      </c>
      <c r="B26" s="8" t="s">
        <v>7</v>
      </c>
      <c r="C26" s="18" t="s">
        <v>8</v>
      </c>
      <c r="D26" s="18" t="s">
        <v>9</v>
      </c>
      <c r="E26" s="18" t="s">
        <v>10</v>
      </c>
      <c r="F26" s="18" t="s">
        <v>11</v>
      </c>
      <c r="G26" s="18" t="s">
        <v>12</v>
      </c>
      <c r="H26" s="18" t="s">
        <v>13</v>
      </c>
      <c r="I26" s="18" t="s">
        <v>14</v>
      </c>
      <c r="J26" s="8" t="s">
        <v>6</v>
      </c>
      <c r="K26" s="8" t="s">
        <v>7</v>
      </c>
      <c r="L26" s="18" t="s">
        <v>15</v>
      </c>
      <c r="M26" s="18" t="s">
        <v>16</v>
      </c>
      <c r="N26" s="18" t="s">
        <v>17</v>
      </c>
      <c r="O26" s="18" t="s">
        <v>18</v>
      </c>
      <c r="P26" s="18" t="s">
        <v>19</v>
      </c>
      <c r="Q26" s="18" t="s">
        <v>20</v>
      </c>
      <c r="R26" s="18" t="s">
        <v>21</v>
      </c>
      <c r="S26" s="8" t="s">
        <v>6</v>
      </c>
      <c r="T26" s="8" t="s">
        <v>7</v>
      </c>
      <c r="U26" s="18" t="s">
        <v>22</v>
      </c>
      <c r="V26" s="18" t="s">
        <v>23</v>
      </c>
      <c r="W26" s="18" t="s">
        <v>24</v>
      </c>
      <c r="X26" s="18" t="s">
        <v>25</v>
      </c>
      <c r="Y26" s="18" t="s">
        <v>26</v>
      </c>
      <c r="Z26" s="18" t="s">
        <v>27</v>
      </c>
      <c r="AA26" s="18" t="s">
        <v>28</v>
      </c>
      <c r="AB26" s="8" t="s">
        <v>6</v>
      </c>
      <c r="AC26" s="8" t="s">
        <v>7</v>
      </c>
      <c r="AD26" s="18" t="s">
        <v>29</v>
      </c>
      <c r="AE26" s="18" t="s">
        <v>30</v>
      </c>
      <c r="AF26" s="18" t="s">
        <v>31</v>
      </c>
      <c r="AG26" s="18" t="s">
        <v>32</v>
      </c>
      <c r="AH26" s="18" t="s">
        <v>33</v>
      </c>
      <c r="AI26" s="18" t="s">
        <v>34</v>
      </c>
      <c r="AJ26" s="18" t="s">
        <v>35</v>
      </c>
      <c r="AK26" s="8" t="s">
        <v>6</v>
      </c>
      <c r="AL26" s="8" t="s">
        <v>7</v>
      </c>
      <c r="AM26" s="18" t="s">
        <v>36</v>
      </c>
      <c r="AN26" s="18" t="s">
        <v>37</v>
      </c>
      <c r="AO26" s="18" t="s">
        <v>38</v>
      </c>
      <c r="AP26" s="18" t="s">
        <v>39</v>
      </c>
      <c r="AQ26" s="18" t="s">
        <v>40</v>
      </c>
      <c r="AR26" s="18" t="s">
        <v>41</v>
      </c>
      <c r="AS26" s="18" t="s">
        <v>42</v>
      </c>
      <c r="AT26" s="8" t="s">
        <v>6</v>
      </c>
      <c r="AU26" s="8" t="s">
        <v>7</v>
      </c>
      <c r="AV26" s="18" t="s">
        <v>43</v>
      </c>
      <c r="AW26" s="18" t="s">
        <v>44</v>
      </c>
      <c r="AX26" s="18" t="s">
        <v>45</v>
      </c>
      <c r="AY26" s="18" t="s">
        <v>46</v>
      </c>
    </row>
    <row r="27" spans="1:51" s="10" customFormat="1" ht="18.75" customHeight="1">
      <c r="A27" s="8">
        <v>10</v>
      </c>
      <c r="B27" s="9" t="s">
        <v>84</v>
      </c>
      <c r="C27" s="4">
        <v>12641110.49</v>
      </c>
      <c r="D27" s="4">
        <v>18280903.09</v>
      </c>
      <c r="E27" s="4">
        <v>12713213</v>
      </c>
      <c r="F27" s="4">
        <v>13990464</v>
      </c>
      <c r="G27" s="4">
        <v>75469487</v>
      </c>
      <c r="H27" s="4">
        <v>5819470</v>
      </c>
      <c r="I27" s="4">
        <v>9176647</v>
      </c>
      <c r="J27" s="8">
        <v>10</v>
      </c>
      <c r="K27" s="9" t="s">
        <v>84</v>
      </c>
      <c r="L27" s="4">
        <v>8065509</v>
      </c>
      <c r="M27" s="4">
        <v>6332295</v>
      </c>
      <c r="N27" s="4">
        <v>8614239</v>
      </c>
      <c r="O27" s="4">
        <v>10937110</v>
      </c>
      <c r="P27" s="4">
        <v>11204043</v>
      </c>
      <c r="Q27" s="4">
        <v>11477382</v>
      </c>
      <c r="R27" s="4">
        <v>11757281</v>
      </c>
      <c r="S27" s="8">
        <v>10</v>
      </c>
      <c r="T27" s="9" t="s">
        <v>84</v>
      </c>
      <c r="U27" s="4">
        <v>12043898</v>
      </c>
      <c r="V27" s="4">
        <v>12337394</v>
      </c>
      <c r="W27" s="4">
        <f>SUM(W24)</f>
        <v>12625411</v>
      </c>
      <c r="X27" s="4">
        <f>SUM(X24)</f>
        <v>12920053</v>
      </c>
      <c r="Y27" s="4">
        <f>SUM(Y24)</f>
        <v>13221472</v>
      </c>
      <c r="Z27" s="4">
        <f>SUM(Z24)</f>
        <v>13529823</v>
      </c>
      <c r="AA27" s="4">
        <f>SUM(AA24)</f>
        <v>13845266</v>
      </c>
      <c r="AB27" s="8">
        <v>10</v>
      </c>
      <c r="AC27" s="9" t="s">
        <v>84</v>
      </c>
      <c r="AD27" s="4">
        <f aca="true" t="shared" si="20" ref="AD27:AJ27">SUM(AD24)</f>
        <v>14153934</v>
      </c>
      <c r="AE27" s="4">
        <f t="shared" si="20"/>
        <v>14469393</v>
      </c>
      <c r="AF27" s="4">
        <f t="shared" si="20"/>
        <v>14791792</v>
      </c>
      <c r="AG27" s="4">
        <f t="shared" si="20"/>
        <v>15121284</v>
      </c>
      <c r="AH27" s="4">
        <f t="shared" si="20"/>
        <v>15458025</v>
      </c>
      <c r="AI27" s="4">
        <f t="shared" si="20"/>
        <v>15786530</v>
      </c>
      <c r="AJ27" s="4">
        <f t="shared" si="20"/>
        <v>16121934</v>
      </c>
      <c r="AK27" s="8">
        <v>10</v>
      </c>
      <c r="AL27" s="9" t="s">
        <v>84</v>
      </c>
      <c r="AM27" s="4">
        <f aca="true" t="shared" si="21" ref="AM27:AS27">SUM(AM24)</f>
        <v>16464382</v>
      </c>
      <c r="AN27" s="4">
        <f t="shared" si="21"/>
        <v>16814021</v>
      </c>
      <c r="AO27" s="4">
        <f t="shared" si="21"/>
        <v>17171003</v>
      </c>
      <c r="AP27" s="4">
        <f t="shared" si="21"/>
        <v>13438125</v>
      </c>
      <c r="AQ27" s="4">
        <f t="shared" si="21"/>
        <v>13710590</v>
      </c>
      <c r="AR27" s="4">
        <f t="shared" si="21"/>
        <v>13988503</v>
      </c>
      <c r="AS27" s="4">
        <f t="shared" si="21"/>
        <v>14271975</v>
      </c>
      <c r="AT27" s="8">
        <v>10</v>
      </c>
      <c r="AU27" s="9" t="s">
        <v>84</v>
      </c>
      <c r="AV27" s="4">
        <f>SUM(AV24)</f>
        <v>14561117</v>
      </c>
      <c r="AW27" s="4">
        <f>SUM(AW24)</f>
        <v>14856041</v>
      </c>
      <c r="AX27" s="4">
        <f>SUM(AX24)</f>
        <v>15156864</v>
      </c>
      <c r="AY27" s="4">
        <f>SUM(AY24)</f>
        <v>15463704</v>
      </c>
    </row>
    <row r="28" spans="1:51" s="13" customFormat="1" ht="18.75" customHeight="1">
      <c r="A28" s="11" t="s">
        <v>85</v>
      </c>
      <c r="B28" s="12" t="s">
        <v>86</v>
      </c>
      <c r="C28" s="5">
        <v>0</v>
      </c>
      <c r="D28" s="5">
        <v>0</v>
      </c>
      <c r="E28" s="5">
        <v>0</v>
      </c>
      <c r="F28" s="5">
        <v>0</v>
      </c>
      <c r="G28" s="5">
        <v>72311700</v>
      </c>
      <c r="H28" s="5">
        <v>5023400</v>
      </c>
      <c r="I28" s="5">
        <v>5825300</v>
      </c>
      <c r="J28" s="11" t="s">
        <v>85</v>
      </c>
      <c r="K28" s="12" t="s">
        <v>86</v>
      </c>
      <c r="L28" s="5">
        <v>1741500</v>
      </c>
      <c r="M28" s="5">
        <v>1690200</v>
      </c>
      <c r="N28" s="5">
        <v>1640500</v>
      </c>
      <c r="O28" s="5">
        <v>1587600</v>
      </c>
      <c r="P28" s="5">
        <v>1536300</v>
      </c>
      <c r="Q28" s="5">
        <v>1485000</v>
      </c>
      <c r="R28" s="5">
        <v>1434800</v>
      </c>
      <c r="S28" s="11" t="s">
        <v>85</v>
      </c>
      <c r="T28" s="12" t="s">
        <v>86</v>
      </c>
      <c r="U28" s="5">
        <v>1382400</v>
      </c>
      <c r="V28" s="5">
        <v>1331000</v>
      </c>
      <c r="W28" s="5">
        <v>1279800</v>
      </c>
      <c r="X28" s="5">
        <v>1229000</v>
      </c>
      <c r="Y28" s="5">
        <v>1177200</v>
      </c>
      <c r="Z28" s="5">
        <v>1125900</v>
      </c>
      <c r="AA28" s="5">
        <v>1074500</v>
      </c>
      <c r="AB28" s="11" t="s">
        <v>85</v>
      </c>
      <c r="AC28" s="12" t="s">
        <v>86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11" t="s">
        <v>85</v>
      </c>
      <c r="AL28" s="12" t="s">
        <v>86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11" t="s">
        <v>85</v>
      </c>
      <c r="AU28" s="12" t="s">
        <v>86</v>
      </c>
      <c r="AV28" s="5">
        <v>0</v>
      </c>
      <c r="AW28" s="5">
        <v>0</v>
      </c>
      <c r="AX28" s="5">
        <v>0</v>
      </c>
      <c r="AY28" s="5">
        <v>0</v>
      </c>
    </row>
    <row r="29" spans="1:51" s="10" customFormat="1" ht="19.5" customHeight="1">
      <c r="A29" s="20">
        <v>11</v>
      </c>
      <c r="B29" s="21" t="s">
        <v>87</v>
      </c>
      <c r="C29" s="22">
        <v>3311185</v>
      </c>
      <c r="D29" s="22">
        <v>9468525</v>
      </c>
      <c r="E29" s="22">
        <v>8174000</v>
      </c>
      <c r="F29" s="22">
        <v>8145420</v>
      </c>
      <c r="G29" s="22">
        <v>900000</v>
      </c>
      <c r="H29" s="22">
        <v>0</v>
      </c>
      <c r="I29" s="22">
        <v>0</v>
      </c>
      <c r="J29" s="20">
        <v>11</v>
      </c>
      <c r="K29" s="21" t="s">
        <v>87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0">
        <v>11</v>
      </c>
      <c r="T29" s="21" t="s">
        <v>87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0">
        <v>11</v>
      </c>
      <c r="AC29" s="21" t="s">
        <v>87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0">
        <v>11</v>
      </c>
      <c r="AL29" s="21" t="s">
        <v>87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0">
        <v>11</v>
      </c>
      <c r="AU29" s="21" t="s">
        <v>87</v>
      </c>
      <c r="AV29" s="22">
        <v>0</v>
      </c>
      <c r="AW29" s="22">
        <v>0</v>
      </c>
      <c r="AX29" s="22">
        <v>0</v>
      </c>
      <c r="AY29" s="22">
        <v>0</v>
      </c>
    </row>
    <row r="30" spans="1:51" s="10" customFormat="1" ht="19.5" customHeight="1">
      <c r="A30" s="8">
        <v>12</v>
      </c>
      <c r="B30" s="9" t="s">
        <v>88</v>
      </c>
      <c r="C30" s="4">
        <f aca="true" t="shared" si="22" ref="C30:I30">SUM(C24-C27+C29)</f>
        <v>3614118.650000004</v>
      </c>
      <c r="D30" s="4">
        <f t="shared" si="22"/>
        <v>936375.8499999978</v>
      </c>
      <c r="E30" s="4">
        <f t="shared" si="22"/>
        <v>0</v>
      </c>
      <c r="F30" s="4">
        <f t="shared" si="22"/>
        <v>1541737</v>
      </c>
      <c r="G30" s="4">
        <f t="shared" si="22"/>
        <v>0</v>
      </c>
      <c r="H30" s="4">
        <f t="shared" si="22"/>
        <v>0.07000000029802322</v>
      </c>
      <c r="I30" s="4">
        <f t="shared" si="22"/>
        <v>0</v>
      </c>
      <c r="J30" s="8">
        <v>12</v>
      </c>
      <c r="K30" s="9" t="s">
        <v>88</v>
      </c>
      <c r="L30" s="4">
        <f aca="true" t="shared" si="23" ref="L30:R30">SUM(L24-L27+L29)</f>
        <v>0</v>
      </c>
      <c r="M30" s="4">
        <f t="shared" si="23"/>
        <v>0</v>
      </c>
      <c r="N30" s="4">
        <f t="shared" si="23"/>
        <v>0.25</v>
      </c>
      <c r="O30" s="4">
        <f t="shared" si="23"/>
        <v>0</v>
      </c>
      <c r="P30" s="4">
        <f t="shared" si="23"/>
        <v>0</v>
      </c>
      <c r="Q30" s="4">
        <f t="shared" si="23"/>
        <v>0</v>
      </c>
      <c r="R30" s="4">
        <f t="shared" si="23"/>
        <v>0</v>
      </c>
      <c r="S30" s="8">
        <v>12</v>
      </c>
      <c r="T30" s="9" t="s">
        <v>88</v>
      </c>
      <c r="U30" s="4">
        <f aca="true" t="shared" si="24" ref="U30:AA30">SUM(U24-U27+U29)</f>
        <v>0</v>
      </c>
      <c r="V30" s="4">
        <f t="shared" si="24"/>
        <v>0</v>
      </c>
      <c r="W30" s="4">
        <f t="shared" si="24"/>
        <v>0</v>
      </c>
      <c r="X30" s="4">
        <f t="shared" si="24"/>
        <v>0</v>
      </c>
      <c r="Y30" s="4">
        <f t="shared" si="24"/>
        <v>0</v>
      </c>
      <c r="Z30" s="4">
        <f t="shared" si="24"/>
        <v>0</v>
      </c>
      <c r="AA30" s="4">
        <f t="shared" si="24"/>
        <v>0</v>
      </c>
      <c r="AB30" s="8">
        <v>12</v>
      </c>
      <c r="AC30" s="9" t="s">
        <v>88</v>
      </c>
      <c r="AD30" s="4">
        <f aca="true" t="shared" si="25" ref="AD30:AJ30">SUM(AD24-AD27+AD29)</f>
        <v>0</v>
      </c>
      <c r="AE30" s="4">
        <f t="shared" si="25"/>
        <v>0</v>
      </c>
      <c r="AF30" s="4">
        <f t="shared" si="25"/>
        <v>0</v>
      </c>
      <c r="AG30" s="4">
        <f t="shared" si="25"/>
        <v>0</v>
      </c>
      <c r="AH30" s="4">
        <f t="shared" si="25"/>
        <v>0</v>
      </c>
      <c r="AI30" s="4">
        <f t="shared" si="25"/>
        <v>0</v>
      </c>
      <c r="AJ30" s="4">
        <f t="shared" si="25"/>
        <v>0</v>
      </c>
      <c r="AK30" s="8">
        <v>12</v>
      </c>
      <c r="AL30" s="9" t="s">
        <v>88</v>
      </c>
      <c r="AM30" s="4">
        <f aca="true" t="shared" si="26" ref="AM30:AS30">SUM(AM24-AM27+AM29)</f>
        <v>0</v>
      </c>
      <c r="AN30" s="4">
        <f t="shared" si="26"/>
        <v>0</v>
      </c>
      <c r="AO30" s="4">
        <f t="shared" si="26"/>
        <v>0</v>
      </c>
      <c r="AP30" s="4">
        <f t="shared" si="26"/>
        <v>0</v>
      </c>
      <c r="AQ30" s="4">
        <f t="shared" si="26"/>
        <v>0</v>
      </c>
      <c r="AR30" s="4">
        <f t="shared" si="26"/>
        <v>0</v>
      </c>
      <c r="AS30" s="4">
        <f t="shared" si="26"/>
        <v>0</v>
      </c>
      <c r="AT30" s="8">
        <v>12</v>
      </c>
      <c r="AU30" s="9" t="s">
        <v>88</v>
      </c>
      <c r="AV30" s="4">
        <f>SUM(AV24-AV27+AV29)</f>
        <v>0</v>
      </c>
      <c r="AW30" s="4">
        <f>SUM(AW24-AW27+AW29)</f>
        <v>0</v>
      </c>
      <c r="AX30" s="4">
        <f>SUM(AX24-AX27+AX29)</f>
        <v>0</v>
      </c>
      <c r="AY30" s="4">
        <f>SUM(AY24-AY27+AY29)</f>
        <v>0</v>
      </c>
    </row>
    <row r="31" spans="1:51" s="10" customFormat="1" ht="19.5" customHeight="1">
      <c r="A31" s="8">
        <v>13</v>
      </c>
      <c r="B31" s="9" t="s">
        <v>89</v>
      </c>
      <c r="C31" s="4">
        <v>14522344.68</v>
      </c>
      <c r="D31" s="4">
        <v>20271728.68</v>
      </c>
      <c r="E31" s="4">
        <f>D31-E21+E29</f>
        <v>24761687.68</v>
      </c>
      <c r="F31" s="4">
        <f>SUM(D31-F21+F29)</f>
        <v>24733107.68</v>
      </c>
      <c r="G31" s="4">
        <f>SUM(F31-G21+G29)</f>
        <v>20765227.68</v>
      </c>
      <c r="H31" s="4">
        <f>SUM(G31-H21)</f>
        <v>15674103.75</v>
      </c>
      <c r="I31" s="4">
        <f>SUM(H31-I21)</f>
        <v>10560074.75</v>
      </c>
      <c r="J31" s="8">
        <v>13</v>
      </c>
      <c r="K31" s="9" t="s">
        <v>89</v>
      </c>
      <c r="L31" s="4">
        <f>SUM(I31-L21)</f>
        <v>6068745.75</v>
      </c>
      <c r="M31" s="4">
        <f>SUM(L31-M21)</f>
        <v>2073996.75</v>
      </c>
      <c r="N31" s="4">
        <f>SUM(M31-N21)</f>
        <v>0</v>
      </c>
      <c r="O31" s="4">
        <f>SUM(N31-O21)</f>
        <v>0</v>
      </c>
      <c r="P31" s="4">
        <v>0</v>
      </c>
      <c r="Q31" s="4">
        <v>0</v>
      </c>
      <c r="R31" s="4">
        <v>0</v>
      </c>
      <c r="S31" s="8">
        <v>13</v>
      </c>
      <c r="T31" s="9" t="s">
        <v>89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8">
        <v>13</v>
      </c>
      <c r="AC31" s="9" t="s">
        <v>89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8">
        <v>13</v>
      </c>
      <c r="AL31" s="9" t="s">
        <v>89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8">
        <v>13</v>
      </c>
      <c r="AU31" s="9" t="s">
        <v>89</v>
      </c>
      <c r="AV31" s="4">
        <v>0</v>
      </c>
      <c r="AW31" s="4">
        <v>0</v>
      </c>
      <c r="AX31" s="4">
        <v>0</v>
      </c>
      <c r="AY31" s="4">
        <v>0</v>
      </c>
    </row>
    <row r="32" spans="1:51" s="13" customFormat="1" ht="24">
      <c r="A32" s="11" t="s">
        <v>90</v>
      </c>
      <c r="B32" s="15" t="s">
        <v>91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11" t="s">
        <v>90</v>
      </c>
      <c r="K32" s="15" t="s">
        <v>91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11" t="s">
        <v>90</v>
      </c>
      <c r="T32" s="15" t="s">
        <v>91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11" t="s">
        <v>90</v>
      </c>
      <c r="AC32" s="15" t="s">
        <v>91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11" t="s">
        <v>90</v>
      </c>
      <c r="AL32" s="15" t="s">
        <v>91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11" t="s">
        <v>90</v>
      </c>
      <c r="AU32" s="15" t="s">
        <v>91</v>
      </c>
      <c r="AV32" s="5">
        <v>0</v>
      </c>
      <c r="AW32" s="5">
        <v>0</v>
      </c>
      <c r="AX32" s="5">
        <v>0</v>
      </c>
      <c r="AY32" s="5">
        <v>0</v>
      </c>
    </row>
    <row r="33" spans="1:51" s="13" customFormat="1" ht="24">
      <c r="A33" s="11" t="s">
        <v>92</v>
      </c>
      <c r="B33" s="15" t="s">
        <v>93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11" t="s">
        <v>92</v>
      </c>
      <c r="K33" s="15" t="s">
        <v>93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11" t="s">
        <v>92</v>
      </c>
      <c r="T33" s="15" t="s">
        <v>93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11" t="s">
        <v>92</v>
      </c>
      <c r="AC33" s="15" t="s">
        <v>93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11" t="s">
        <v>92</v>
      </c>
      <c r="AL33" s="15" t="s">
        <v>93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11" t="s">
        <v>92</v>
      </c>
      <c r="AU33" s="15" t="s">
        <v>93</v>
      </c>
      <c r="AV33" s="5">
        <v>0</v>
      </c>
      <c r="AW33" s="5">
        <v>0</v>
      </c>
      <c r="AX33" s="5">
        <v>0</v>
      </c>
      <c r="AY33" s="5">
        <v>0</v>
      </c>
    </row>
    <row r="34" spans="1:51" s="10" customFormat="1" ht="51">
      <c r="A34" s="8">
        <v>14</v>
      </c>
      <c r="B34" s="14" t="s">
        <v>94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8">
        <v>14</v>
      </c>
      <c r="K34" s="14" t="s">
        <v>94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8">
        <v>14</v>
      </c>
      <c r="T34" s="14" t="s">
        <v>94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8">
        <v>14</v>
      </c>
      <c r="AC34" s="14" t="s">
        <v>94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8">
        <v>14</v>
      </c>
      <c r="AL34" s="14" t="s">
        <v>94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8">
        <v>14</v>
      </c>
      <c r="AU34" s="14" t="s">
        <v>94</v>
      </c>
      <c r="AV34" s="4">
        <v>0</v>
      </c>
      <c r="AW34" s="4">
        <v>0</v>
      </c>
      <c r="AX34" s="4">
        <v>0</v>
      </c>
      <c r="AY34" s="4">
        <v>0</v>
      </c>
    </row>
    <row r="35" spans="1:51" s="10" customFormat="1" ht="18.75" customHeight="1">
      <c r="A35" s="8">
        <v>15</v>
      </c>
      <c r="B35" s="9" t="s">
        <v>95</v>
      </c>
      <c r="C35" s="6">
        <f aca="true" t="shared" si="27" ref="C35:I35">SUM(C20+C12)/C5</f>
        <v>0.06159175188430953</v>
      </c>
      <c r="D35" s="6">
        <f t="shared" si="27"/>
        <v>0.10781518215452934</v>
      </c>
      <c r="E35" s="6">
        <f t="shared" si="27"/>
        <v>0.10692563847261158</v>
      </c>
      <c r="F35" s="6">
        <f t="shared" si="27"/>
        <v>0.09916425422607895</v>
      </c>
      <c r="G35" s="6">
        <f t="shared" si="27"/>
        <v>0.05148064796985901</v>
      </c>
      <c r="H35" s="6">
        <f t="shared" si="27"/>
        <v>0.1239515021908458</v>
      </c>
      <c r="I35" s="6">
        <f t="shared" si="27"/>
        <v>0.10911418540604488</v>
      </c>
      <c r="J35" s="8">
        <v>15</v>
      </c>
      <c r="K35" s="9" t="s">
        <v>95</v>
      </c>
      <c r="L35" s="6">
        <f aca="true" t="shared" si="28" ref="L35:R35">SUM(L20+L12)/L5</f>
        <v>0.0939848852925109</v>
      </c>
      <c r="M35" s="6">
        <f t="shared" si="28"/>
        <v>0.0827631286617176</v>
      </c>
      <c r="N35" s="6">
        <f t="shared" si="28"/>
        <v>0.04140214493418573</v>
      </c>
      <c r="O35" s="6">
        <f t="shared" si="28"/>
        <v>0.0005949340751883244</v>
      </c>
      <c r="P35" s="6">
        <f t="shared" si="28"/>
        <v>0.00057207978029095</v>
      </c>
      <c r="Q35" s="6">
        <f t="shared" si="28"/>
        <v>0.000548194230520979</v>
      </c>
      <c r="R35" s="6">
        <f t="shared" si="28"/>
        <v>0.0005233789490042871</v>
      </c>
      <c r="S35" s="8">
        <v>15</v>
      </c>
      <c r="T35" s="9" t="s">
        <v>95</v>
      </c>
      <c r="U35" s="6">
        <f aca="true" t="shared" si="29" ref="U35:AA35">SUM(U20+U12)/U5</f>
        <v>0.0004977303831970542</v>
      </c>
      <c r="V35" s="6">
        <f t="shared" si="29"/>
        <v>0.00047134010710594157</v>
      </c>
      <c r="W35" s="6">
        <f t="shared" si="29"/>
        <v>0.00044472540204465406</v>
      </c>
      <c r="X35" s="6">
        <f t="shared" si="29"/>
        <v>0.00041748531861676057</v>
      </c>
      <c r="Y35" s="6">
        <f t="shared" si="29"/>
        <v>0.0003912366803549188</v>
      </c>
      <c r="Z35" s="6">
        <f t="shared" si="29"/>
        <v>0.00036444316578103966</v>
      </c>
      <c r="AA35" s="6">
        <f t="shared" si="29"/>
        <v>0.0003401207646627424</v>
      </c>
      <c r="AB35" s="8">
        <v>15</v>
      </c>
      <c r="AC35" s="9" t="s">
        <v>95</v>
      </c>
      <c r="AD35" s="6">
        <f aca="true" t="shared" si="30" ref="AD35:AJ35">SUM(AD20+AD12)/AD5</f>
        <v>0.0003170078699221031</v>
      </c>
      <c r="AE35" s="6">
        <f t="shared" si="30"/>
        <v>0.0002961360005428596</v>
      </c>
      <c r="AF35" s="6">
        <f t="shared" si="30"/>
        <v>0.0002760100179492075</v>
      </c>
      <c r="AG35" s="6">
        <f t="shared" si="30"/>
        <v>0.00025795834237481825</v>
      </c>
      <c r="AH35" s="6">
        <f t="shared" si="30"/>
        <v>0.00024055113807915527</v>
      </c>
      <c r="AI35" s="6">
        <f t="shared" si="30"/>
        <v>0.00022398684438516576</v>
      </c>
      <c r="AJ35" s="6">
        <f t="shared" si="30"/>
        <v>0.00020926634150397486</v>
      </c>
      <c r="AK35" s="8">
        <v>15</v>
      </c>
      <c r="AL35" s="9" t="s">
        <v>95</v>
      </c>
      <c r="AM35" s="6">
        <f aca="true" t="shared" si="31" ref="AM35:AS35">SUM(AM20+AM12)/AM5</f>
        <v>0.0001962954477073027</v>
      </c>
      <c r="AN35" s="6">
        <f t="shared" si="31"/>
        <v>0.000165511608613044</v>
      </c>
      <c r="AO35" s="6">
        <f t="shared" si="31"/>
        <v>0.0001549772825954241</v>
      </c>
      <c r="AP35" s="6">
        <f t="shared" si="31"/>
        <v>0.00014611385025226322</v>
      </c>
      <c r="AQ35" s="6">
        <f t="shared" si="31"/>
        <v>0.00014326726053582277</v>
      </c>
      <c r="AR35" s="6">
        <f t="shared" si="31"/>
        <v>0.00014047577819984944</v>
      </c>
      <c r="AS35" s="6">
        <f t="shared" si="31"/>
        <v>0.0001355345346512109</v>
      </c>
      <c r="AT35" s="8">
        <v>15</v>
      </c>
      <c r="AU35" s="9" t="s">
        <v>95</v>
      </c>
      <c r="AV35" s="6">
        <f>SUM(AV20+AV12)/AV5</f>
        <v>0.0001318126418566031</v>
      </c>
      <c r="AW35" s="6">
        <f>SUM(AW20+AW12)/AW5</f>
        <v>0.00010593722418581576</v>
      </c>
      <c r="AX35" s="6">
        <f>SUM(AX20+AX12)/AX5</f>
        <v>0.00012360780605939384</v>
      </c>
      <c r="AY35" s="6">
        <f>SUM(AY20+AY12)/AY5</f>
        <v>0.00012017947643749982</v>
      </c>
    </row>
    <row r="36" spans="1:54" s="10" customFormat="1" ht="18.75" customHeight="1">
      <c r="A36" s="8" t="s">
        <v>96</v>
      </c>
      <c r="B36" s="9" t="s">
        <v>97</v>
      </c>
      <c r="C36" s="1" t="s">
        <v>98</v>
      </c>
      <c r="D36" s="1" t="s">
        <v>98</v>
      </c>
      <c r="E36" s="1" t="s">
        <v>98</v>
      </c>
      <c r="F36" s="1" t="s">
        <v>99</v>
      </c>
      <c r="G36" s="7">
        <f>SUM(C6+D6+E6+C8+D8+E8-C42-D42-E42)/(C5+D5+E5)</f>
        <v>0.18170828943365397</v>
      </c>
      <c r="H36" s="7">
        <f>SUM(D38+E38+G38)/3</f>
        <v>0.13177678697549597</v>
      </c>
      <c r="I36" s="7">
        <f>SUM(E38+G38+H38)/3</f>
        <v>0.14196177375825117</v>
      </c>
      <c r="J36" s="8" t="s">
        <v>96</v>
      </c>
      <c r="K36" s="9" t="s">
        <v>97</v>
      </c>
      <c r="L36" s="7">
        <f>SUM(G38+H38+I38)/3</f>
        <v>0.16694517303899414</v>
      </c>
      <c r="M36" s="7">
        <f>SUM(H6+I6+L6+H8+I8+L8-H42-I42-L42)/(H5+I5+L5)</f>
        <v>0.2221818436534895</v>
      </c>
      <c r="N36" s="7">
        <f>SUM(I6+L6+M6+I8+L8+M8-I42-L42-M42)/(I5+L5+M5)</f>
        <v>0.21403412468586772</v>
      </c>
      <c r="O36" s="7">
        <f>SUM(L6+M6+N6+L8+M8+N8-L42-M42-N42)/(L5+M5+N5)</f>
        <v>0.2143242946025056</v>
      </c>
      <c r="P36" s="7">
        <f>SUM(M6+N6+O6+M8+N8+O8-M42-N42-O42)/(M5+N5+O5)</f>
        <v>0.20217512776417426</v>
      </c>
      <c r="Q36" s="7">
        <f>SUM(N6+O6+P6+N8+O8+P8-N42-O42-P42)/(N5+O5+P5)</f>
        <v>0.202718327379532</v>
      </c>
      <c r="R36" s="7">
        <f>SUM(O6+P6+Q6+O8+P8+Q8-O42-P42-Q42)/(O5+P5+Q5)</f>
        <v>0.20283665853034188</v>
      </c>
      <c r="S36" s="8" t="s">
        <v>96</v>
      </c>
      <c r="T36" s="9" t="s">
        <v>97</v>
      </c>
      <c r="U36" s="7">
        <f>SUM(P6+Q6+R6+P8+Q8+R8-P42-Q42-R42)/(P5+Q5+R5)</f>
        <v>0.2029633957792188</v>
      </c>
      <c r="V36" s="7">
        <f>SUM(Q6+R6+U6+Q8+R8+U8-Q42-R42-U42)/(Q5+R5+U5)</f>
        <v>0.2030872197497206</v>
      </c>
      <c r="W36" s="7">
        <f>SUM(R6+U6+V6+R8+U8+V8-R42-U42-V42)/(R5+U5+V5)</f>
        <v>0.20320819937313137</v>
      </c>
      <c r="X36" s="7">
        <f>SUM(U6+V6+W6+U8+V8+W8-U42-V42-W42)/(U5+V5+W5)</f>
        <v>0.2033247553703135</v>
      </c>
      <c r="Y36" s="7">
        <f>SUM(V6+W6+X6+V8+W8+X8-V42-W42-X42)/(V5+W5+X5)</f>
        <v>0.2034371004985138</v>
      </c>
      <c r="Z36" s="7">
        <f>SUM(W6+X6+Y6+W8+X8+Y8-W42-X42-Y42)/(W5+X5+Y5)</f>
        <v>0.2035454336924151</v>
      </c>
      <c r="AA36" s="7">
        <f>SUM(X6+Y6+Z6+X8+Y8+Z8-X42-Y42-Z42)/(X5+Y5+Z5)</f>
        <v>0.2036513743285072</v>
      </c>
      <c r="AB36" s="8" t="s">
        <v>96</v>
      </c>
      <c r="AC36" s="9" t="s">
        <v>97</v>
      </c>
      <c r="AD36" s="7">
        <f>SUM(Y6+Z6+AA6+Y8+Z8+AA8-Y42-Z42-AA42)/(Y5+Z5+AA5)</f>
        <v>0.2037549721616765</v>
      </c>
      <c r="AE36" s="7">
        <f>SUM(Z6+AA6+AD6+Z8+AA8+AD8-Z42-AA42-AD42)/(Z5+AA5+AD5)</f>
        <v>0.20385480890204088</v>
      </c>
      <c r="AF36" s="7">
        <f>SUM(AA6+AD6+AE6+AA8+AD8+AE8-AA42-AD42-AE42)/(AA5+AD5+AE5)</f>
        <v>0.20395106693065446</v>
      </c>
      <c r="AG36" s="7">
        <f>SUM(AD6+AE6+AF6+AD8+AE8+AF8-AD42-AE42-AF42)/(AD5+AE5+AF5)</f>
        <v>0.2040439122538855</v>
      </c>
      <c r="AH36" s="7">
        <f>SUM(AE6+AF6+AG6+AE8+AF8+AG8-AE42-AF42-AG42)/(AE5+AF5+AG5)</f>
        <v>0.2041347920232627</v>
      </c>
      <c r="AI36" s="7">
        <f>SUM(AF6+AG6+AH6+AF8+AG8+AH8-AF42-AG42-AH42)/(AF5+AG5+AH5)</f>
        <v>0.20422374693283024</v>
      </c>
      <c r="AJ36" s="7">
        <f>SUM(AG6+AH6+AI6+AG8+AH8+AI8-AG42-AH42-AI42)/(AG5+AH5+AI5)</f>
        <v>0.20430949289816486</v>
      </c>
      <c r="AK36" s="8" t="s">
        <v>96</v>
      </c>
      <c r="AL36" s="9" t="s">
        <v>97</v>
      </c>
      <c r="AM36" s="7">
        <f>SUM(AH6+AI6+AJ6+AH8+AI8+AJ8-AH42-AI42-AJ42)/(AH5+AI5+AJ5)</f>
        <v>0.20439218062603756</v>
      </c>
      <c r="AN36" s="7">
        <f>SUM(AI6+AJ6+AM6+AI8+AJ8+AM8-AI42-AJ42-AM42)/(AI5+AJ5+AM5)</f>
        <v>0.20447195145924488</v>
      </c>
      <c r="AO36" s="7">
        <f>SUM(AJ6+AM6+AN6+AJ8+AM8+AN8-AJ42-AM42-AN42)/(AJ5+AM5+AN5)</f>
        <v>0.20455010657940204</v>
      </c>
      <c r="AP36" s="7">
        <f>SUM(AM6+AN6+AO6+AM8+AN8+AO8-AM42-AN42-AO42)/(AM5+AN5+AO5)</f>
        <v>0.20462667868709442</v>
      </c>
      <c r="AQ36" s="7">
        <f>SUM(AN6+AO6+AP6+AN8+AO8+AP8-AN42-AO42-AP42)/(AN5+AO5+AP5)</f>
        <v>0.18848444688448426</v>
      </c>
      <c r="AR36" s="7">
        <f>SUM(AO6+AP6+AQ6+AO8+AP8+AQ8-AO42-AP42-AQ42)/(AO5+AP5+AQ5)</f>
        <v>0.17266356725020507</v>
      </c>
      <c r="AS36" s="7">
        <f>SUM(AP6+AQ6+AR6+AP8+AQ8+AR8-AP42-AQ42-AR42)/(AP5+AQ5+AR5)</f>
        <v>0.15714269828691912</v>
      </c>
      <c r="AT36" s="8" t="s">
        <v>96</v>
      </c>
      <c r="AU36" s="9" t="s">
        <v>97</v>
      </c>
      <c r="AV36" s="7">
        <f>SUM(AQ6+AR6+AS6+AQ8+AR8+AS8-AQ42-AR42-AS42)/(AQ5+AR5+AS5)</f>
        <v>0.15720407137172385</v>
      </c>
      <c r="AW36" s="7">
        <f>SUM(AR6+AS6+AV6+AR8+AS8+AV8-AR42-AS42-AV42)/(AR5+AS5+AV5)</f>
        <v>0.15726425607243646</v>
      </c>
      <c r="AX36" s="7">
        <f>SUM(AS6+AV6+AW6+AS8+AV8+AW8-AS42-AV42-AW42)/(AS5+AV5+AW5)</f>
        <v>0.15732327666791027</v>
      </c>
      <c r="AY36" s="7">
        <f>SUM(AV6+AW6+AX6+AV8+AW8+AX8-AV42-AW42-AX42)/(AV5+AW5+AX5)</f>
        <v>0.15738115431057798</v>
      </c>
      <c r="AZ36" s="23"/>
      <c r="BA36" s="24"/>
      <c r="BB36" s="24"/>
    </row>
    <row r="37" spans="1:51" s="10" customFormat="1" ht="25.5">
      <c r="A37" s="8" t="s">
        <v>100</v>
      </c>
      <c r="B37" s="25" t="s">
        <v>101</v>
      </c>
      <c r="C37" s="7">
        <f aca="true" t="shared" si="32" ref="C37:I37">SUM(C20+C12+C34)/C5</f>
        <v>0.06159175188430953</v>
      </c>
      <c r="D37" s="7">
        <f t="shared" si="32"/>
        <v>0.10781518215452934</v>
      </c>
      <c r="E37" s="7">
        <f t="shared" si="32"/>
        <v>0.10692563847261158</v>
      </c>
      <c r="F37" s="7">
        <f t="shared" si="32"/>
        <v>0.09916425422607895</v>
      </c>
      <c r="G37" s="7">
        <f t="shared" si="32"/>
        <v>0.05148064796985901</v>
      </c>
      <c r="H37" s="7">
        <f t="shared" si="32"/>
        <v>0.1239515021908458</v>
      </c>
      <c r="I37" s="7">
        <f t="shared" si="32"/>
        <v>0.10911418540604488</v>
      </c>
      <c r="J37" s="8" t="s">
        <v>100</v>
      </c>
      <c r="K37" s="25" t="s">
        <v>101</v>
      </c>
      <c r="L37" s="7">
        <f aca="true" t="shared" si="33" ref="L37:R37">SUM(L20+L12+L34)/L5</f>
        <v>0.0939848852925109</v>
      </c>
      <c r="M37" s="7">
        <f t="shared" si="33"/>
        <v>0.0827631286617176</v>
      </c>
      <c r="N37" s="7">
        <f t="shared" si="33"/>
        <v>0.04140214493418573</v>
      </c>
      <c r="O37" s="7">
        <f t="shared" si="33"/>
        <v>0.0005949340751883244</v>
      </c>
      <c r="P37" s="7">
        <f t="shared" si="33"/>
        <v>0.00057207978029095</v>
      </c>
      <c r="Q37" s="7">
        <f t="shared" si="33"/>
        <v>0.000548194230520979</v>
      </c>
      <c r="R37" s="7">
        <f t="shared" si="33"/>
        <v>0.0005233789490042871</v>
      </c>
      <c r="S37" s="8" t="s">
        <v>100</v>
      </c>
      <c r="T37" s="25" t="s">
        <v>101</v>
      </c>
      <c r="U37" s="7">
        <f aca="true" t="shared" si="34" ref="U37:AA37">SUM(U20+U12+U34)/U5</f>
        <v>0.0004977303831970542</v>
      </c>
      <c r="V37" s="7">
        <f t="shared" si="34"/>
        <v>0.00047134010710594157</v>
      </c>
      <c r="W37" s="7">
        <f t="shared" si="34"/>
        <v>0.00044472540204465406</v>
      </c>
      <c r="X37" s="7">
        <f t="shared" si="34"/>
        <v>0.00041748531861676057</v>
      </c>
      <c r="Y37" s="7">
        <f t="shared" si="34"/>
        <v>0.0003912366803549188</v>
      </c>
      <c r="Z37" s="7">
        <f t="shared" si="34"/>
        <v>0.00036444316578103966</v>
      </c>
      <c r="AA37" s="7">
        <f t="shared" si="34"/>
        <v>0.0003401207646627424</v>
      </c>
      <c r="AB37" s="8" t="s">
        <v>100</v>
      </c>
      <c r="AC37" s="25" t="s">
        <v>101</v>
      </c>
      <c r="AD37" s="7">
        <f aca="true" t="shared" si="35" ref="AD37:AJ37">SUM(AD20+AD12+AD34)/AD5</f>
        <v>0.0003170078699221031</v>
      </c>
      <c r="AE37" s="7">
        <f t="shared" si="35"/>
        <v>0.0002961360005428596</v>
      </c>
      <c r="AF37" s="7">
        <f t="shared" si="35"/>
        <v>0.0002760100179492075</v>
      </c>
      <c r="AG37" s="7">
        <f t="shared" si="35"/>
        <v>0.00025795834237481825</v>
      </c>
      <c r="AH37" s="7">
        <f t="shared" si="35"/>
        <v>0.00024055113807915527</v>
      </c>
      <c r="AI37" s="7">
        <f t="shared" si="35"/>
        <v>0.00022398684438516576</v>
      </c>
      <c r="AJ37" s="7">
        <f t="shared" si="35"/>
        <v>0.00020926634150397486</v>
      </c>
      <c r="AK37" s="8" t="s">
        <v>100</v>
      </c>
      <c r="AL37" s="25" t="s">
        <v>101</v>
      </c>
      <c r="AM37" s="7">
        <f aca="true" t="shared" si="36" ref="AM37:AS37">SUM(AM20+AM12+AM34)/AM5</f>
        <v>0.0001962954477073027</v>
      </c>
      <c r="AN37" s="7">
        <f t="shared" si="36"/>
        <v>0.000165511608613044</v>
      </c>
      <c r="AO37" s="7">
        <f t="shared" si="36"/>
        <v>0.0001549772825954241</v>
      </c>
      <c r="AP37" s="7">
        <f t="shared" si="36"/>
        <v>0.00014611385025226322</v>
      </c>
      <c r="AQ37" s="7">
        <f t="shared" si="36"/>
        <v>0.00014326726053582277</v>
      </c>
      <c r="AR37" s="7">
        <f t="shared" si="36"/>
        <v>0.00014047577819984944</v>
      </c>
      <c r="AS37" s="7">
        <f t="shared" si="36"/>
        <v>0.0001355345346512109</v>
      </c>
      <c r="AT37" s="8" t="s">
        <v>100</v>
      </c>
      <c r="AU37" s="25" t="s">
        <v>101</v>
      </c>
      <c r="AV37" s="7">
        <f>SUM(AV20+AV12+AV34)/AV5</f>
        <v>0.0001318126418566031</v>
      </c>
      <c r="AW37" s="7">
        <f>SUM(AW20+AW12+AW34)/AW5</f>
        <v>0.00010593722418581576</v>
      </c>
      <c r="AX37" s="7">
        <f>SUM(AX20+AX12+AX34)/AX5</f>
        <v>0.00012360780605939384</v>
      </c>
      <c r="AY37" s="7">
        <f>SUM(AY20+AY12+AY34)/AY5</f>
        <v>0.00012017947643749982</v>
      </c>
    </row>
    <row r="38" spans="1:51" s="10" customFormat="1" ht="25.5">
      <c r="A38" s="8" t="s">
        <v>102</v>
      </c>
      <c r="B38" s="25" t="s">
        <v>103</v>
      </c>
      <c r="C38" s="7">
        <f aca="true" t="shared" si="37" ref="C38:I38">SUM(C6-C42+C8)/C5</f>
        <v>0.2224209647254097</v>
      </c>
      <c r="D38" s="7">
        <f t="shared" si="37"/>
        <v>0.19576683529523337</v>
      </c>
      <c r="E38" s="7">
        <f t="shared" si="37"/>
        <v>0.12684828489147273</v>
      </c>
      <c r="F38" s="7">
        <f t="shared" si="37"/>
        <v>0.12876563555628442</v>
      </c>
      <c r="G38" s="7">
        <f t="shared" si="37"/>
        <v>0.07271524073978178</v>
      </c>
      <c r="H38" s="7">
        <f t="shared" si="37"/>
        <v>0.22632179564349905</v>
      </c>
      <c r="I38" s="7">
        <f t="shared" si="37"/>
        <v>0.2017984827337016</v>
      </c>
      <c r="J38" s="8" t="s">
        <v>102</v>
      </c>
      <c r="K38" s="25" t="s">
        <v>103</v>
      </c>
      <c r="L38" s="7">
        <f aca="true" t="shared" si="38" ref="L38:R38">SUM(L6-L42+L8)/L5</f>
        <v>0.23893160782287057</v>
      </c>
      <c r="M38" s="7">
        <f t="shared" si="38"/>
        <v>0.2011722171579281</v>
      </c>
      <c r="N38" s="7">
        <f t="shared" si="38"/>
        <v>0.20260819304949818</v>
      </c>
      <c r="O38" s="7">
        <f t="shared" si="38"/>
        <v>0.20270590103062228</v>
      </c>
      <c r="P38" s="7">
        <f t="shared" si="38"/>
        <v>0.2028356473990619</v>
      </c>
      <c r="Q38" s="7">
        <f t="shared" si="38"/>
        <v>0.20296240625436565</v>
      </c>
      <c r="R38" s="7">
        <f t="shared" si="38"/>
        <v>0.20308624993161958</v>
      </c>
      <c r="S38" s="8" t="s">
        <v>102</v>
      </c>
      <c r="T38" s="25" t="s">
        <v>103</v>
      </c>
      <c r="U38" s="7">
        <f aca="true" t="shared" si="39" ref="U38:AA38">SUM(U6-U42+U8)/U5</f>
        <v>0.20320725310936388</v>
      </c>
      <c r="V38" s="7">
        <f t="shared" si="39"/>
        <v>0.203325475852035</v>
      </c>
      <c r="W38" s="7">
        <f t="shared" si="39"/>
        <v>0.20343626749833324</v>
      </c>
      <c r="X38" s="7">
        <f t="shared" si="39"/>
        <v>0.20354462050001634</v>
      </c>
      <c r="Y38" s="7">
        <f t="shared" si="39"/>
        <v>0.203650583255335</v>
      </c>
      <c r="Z38" s="7">
        <f t="shared" si="39"/>
        <v>0.20375419531310426</v>
      </c>
      <c r="AA38" s="7">
        <f t="shared" si="39"/>
        <v>0.20385551770039256</v>
      </c>
      <c r="AB38" s="8" t="s">
        <v>102</v>
      </c>
      <c r="AC38" s="25" t="s">
        <v>103</v>
      </c>
      <c r="AD38" s="7">
        <f aca="true" t="shared" si="40" ref="AD38:AJ38">SUM(AD6-AD42+AD8)/AD5</f>
        <v>0.2039503849253651</v>
      </c>
      <c r="AE38" s="7">
        <f t="shared" si="40"/>
        <v>0.2040432463477547</v>
      </c>
      <c r="AF38" s="7">
        <f t="shared" si="40"/>
        <v>0.2041341387710472</v>
      </c>
      <c r="AG38" s="7">
        <f t="shared" si="40"/>
        <v>0.20422310760308174</v>
      </c>
      <c r="AH38" s="7">
        <f t="shared" si="40"/>
        <v>0.2043101926486832</v>
      </c>
      <c r="AI38" s="7">
        <f t="shared" si="40"/>
        <v>0.2043916207220665</v>
      </c>
      <c r="AJ38" s="7">
        <f t="shared" si="40"/>
        <v>0.20447140279688145</v>
      </c>
      <c r="AK38" s="8" t="s">
        <v>102</v>
      </c>
      <c r="AL38" s="25" t="s">
        <v>103</v>
      </c>
      <c r="AM38" s="7">
        <f aca="true" t="shared" si="41" ref="AM38:AS38">SUM(AM6-AM42+AM8)/AM5</f>
        <v>0.2045495718932947</v>
      </c>
      <c r="AN38" s="7">
        <f t="shared" si="41"/>
        <v>0.20462615168849285</v>
      </c>
      <c r="AO38" s="7">
        <f t="shared" si="41"/>
        <v>0.2047011834136827</v>
      </c>
      <c r="AP38" s="7">
        <f t="shared" si="41"/>
        <v>0.15707969471369557</v>
      </c>
      <c r="AQ38" s="7">
        <f t="shared" si="41"/>
        <v>0.1571422935703877</v>
      </c>
      <c r="AR38" s="7">
        <f t="shared" si="41"/>
        <v>0.15720366758207427</v>
      </c>
      <c r="AS38" s="7">
        <f t="shared" si="41"/>
        <v>0.1572638609901395</v>
      </c>
      <c r="AT38" s="8" t="s">
        <v>102</v>
      </c>
      <c r="AU38" s="25" t="s">
        <v>103</v>
      </c>
      <c r="AV38" s="7">
        <f>SUM(AV6-AV42+AV8)/AV5</f>
        <v>0.15732289345517173</v>
      </c>
      <c r="AW38" s="7">
        <f>SUM(AW6-AW42+AW8)/AW5</f>
        <v>0.15738077459306704</v>
      </c>
      <c r="AX38" s="7">
        <f>SUM(AX6-AX42+AX8)/AX5</f>
        <v>0.15743753830089147</v>
      </c>
      <c r="AY38" s="7">
        <f>SUM(AY6-AY42+AY8)/AY5</f>
        <v>0.1574932076698705</v>
      </c>
    </row>
    <row r="39" spans="1:51" s="10" customFormat="1" ht="25.5">
      <c r="A39" s="8">
        <v>16</v>
      </c>
      <c r="B39" s="14" t="s">
        <v>104</v>
      </c>
      <c r="C39" s="2" t="s">
        <v>98</v>
      </c>
      <c r="D39" s="2" t="s">
        <v>98</v>
      </c>
      <c r="E39" s="2" t="s">
        <v>98</v>
      </c>
      <c r="F39" s="2" t="s">
        <v>98</v>
      </c>
      <c r="G39" s="2" t="s">
        <v>105</v>
      </c>
      <c r="H39" s="2" t="s">
        <v>105</v>
      </c>
      <c r="I39" s="2" t="s">
        <v>105</v>
      </c>
      <c r="J39" s="8">
        <v>16</v>
      </c>
      <c r="K39" s="14" t="s">
        <v>104</v>
      </c>
      <c r="L39" s="2" t="s">
        <v>105</v>
      </c>
      <c r="M39" s="2" t="s">
        <v>105</v>
      </c>
      <c r="N39" s="2" t="s">
        <v>105</v>
      </c>
      <c r="O39" s="2" t="s">
        <v>105</v>
      </c>
      <c r="P39" s="2" t="s">
        <v>105</v>
      </c>
      <c r="Q39" s="2" t="s">
        <v>105</v>
      </c>
      <c r="R39" s="2" t="s">
        <v>105</v>
      </c>
      <c r="S39" s="8">
        <v>16</v>
      </c>
      <c r="T39" s="14" t="s">
        <v>104</v>
      </c>
      <c r="U39" s="2" t="s">
        <v>105</v>
      </c>
      <c r="V39" s="2" t="s">
        <v>105</v>
      </c>
      <c r="W39" s="2" t="s">
        <v>105</v>
      </c>
      <c r="X39" s="2" t="s">
        <v>105</v>
      </c>
      <c r="Y39" s="2" t="s">
        <v>105</v>
      </c>
      <c r="Z39" s="2" t="s">
        <v>105</v>
      </c>
      <c r="AA39" s="2" t="s">
        <v>105</v>
      </c>
      <c r="AB39" s="8">
        <v>16</v>
      </c>
      <c r="AC39" s="14" t="s">
        <v>104</v>
      </c>
      <c r="AD39" s="2" t="s">
        <v>105</v>
      </c>
      <c r="AE39" s="2" t="s">
        <v>105</v>
      </c>
      <c r="AF39" s="2" t="s">
        <v>105</v>
      </c>
      <c r="AG39" s="2" t="s">
        <v>105</v>
      </c>
      <c r="AH39" s="2" t="s">
        <v>105</v>
      </c>
      <c r="AI39" s="2" t="s">
        <v>105</v>
      </c>
      <c r="AJ39" s="2" t="s">
        <v>105</v>
      </c>
      <c r="AK39" s="8">
        <v>16</v>
      </c>
      <c r="AL39" s="14" t="s">
        <v>104</v>
      </c>
      <c r="AM39" s="2" t="s">
        <v>105</v>
      </c>
      <c r="AN39" s="2" t="s">
        <v>105</v>
      </c>
      <c r="AO39" s="2" t="s">
        <v>105</v>
      </c>
      <c r="AP39" s="2" t="s">
        <v>105</v>
      </c>
      <c r="AQ39" s="2" t="s">
        <v>105</v>
      </c>
      <c r="AR39" s="2" t="s">
        <v>105</v>
      </c>
      <c r="AS39" s="2" t="s">
        <v>105</v>
      </c>
      <c r="AT39" s="8">
        <v>16</v>
      </c>
      <c r="AU39" s="14" t="s">
        <v>104</v>
      </c>
      <c r="AV39" s="2" t="s">
        <v>105</v>
      </c>
      <c r="AW39" s="2" t="s">
        <v>105</v>
      </c>
      <c r="AX39" s="2" t="s">
        <v>105</v>
      </c>
      <c r="AY39" s="2" t="s">
        <v>105</v>
      </c>
    </row>
    <row r="40" spans="1:51" s="10" customFormat="1" ht="38.25">
      <c r="A40" s="8">
        <v>17</v>
      </c>
      <c r="B40" s="14" t="s">
        <v>106</v>
      </c>
      <c r="C40" s="6">
        <f aca="true" t="shared" si="42" ref="C40:I40">SUM(C21+C12+C22-C13-C33)/C5</f>
        <v>0.06159175188430953</v>
      </c>
      <c r="D40" s="6">
        <f t="shared" si="42"/>
        <v>0.10781518215452934</v>
      </c>
      <c r="E40" s="6">
        <f t="shared" si="42"/>
        <v>0.10692563847261158</v>
      </c>
      <c r="F40" s="6">
        <f t="shared" si="42"/>
        <v>0.09916425422607895</v>
      </c>
      <c r="G40" s="6">
        <f t="shared" si="42"/>
        <v>0.05148064796985901</v>
      </c>
      <c r="H40" s="6">
        <f t="shared" si="42"/>
        <v>0.1239515021908458</v>
      </c>
      <c r="I40" s="6">
        <f t="shared" si="42"/>
        <v>0.10911418540604488</v>
      </c>
      <c r="J40" s="8">
        <v>17</v>
      </c>
      <c r="K40" s="14" t="s">
        <v>106</v>
      </c>
      <c r="L40" s="6">
        <f aca="true" t="shared" si="43" ref="L40:R40">SUM(L21+L12+L22-L13-L33)/L5</f>
        <v>0.0939848852925109</v>
      </c>
      <c r="M40" s="6">
        <f t="shared" si="43"/>
        <v>0.0827631286617176</v>
      </c>
      <c r="N40" s="6">
        <f t="shared" si="43"/>
        <v>0.04140214493418573</v>
      </c>
      <c r="O40" s="6">
        <f t="shared" si="43"/>
        <v>0.0005949340751883244</v>
      </c>
      <c r="P40" s="6">
        <f t="shared" si="43"/>
        <v>0.00057207978029095</v>
      </c>
      <c r="Q40" s="6">
        <f t="shared" si="43"/>
        <v>0.000548194230520979</v>
      </c>
      <c r="R40" s="6">
        <f t="shared" si="43"/>
        <v>0.0005233789490042871</v>
      </c>
      <c r="S40" s="8">
        <v>17</v>
      </c>
      <c r="T40" s="14" t="s">
        <v>106</v>
      </c>
      <c r="U40" s="6">
        <f aca="true" t="shared" si="44" ref="U40:AA40">SUM(U21+U12+U22-U13-U33)/U5</f>
        <v>0.0004977303831970542</v>
      </c>
      <c r="V40" s="6">
        <f t="shared" si="44"/>
        <v>0.00047134010710594157</v>
      </c>
      <c r="W40" s="6">
        <f t="shared" si="44"/>
        <v>0.00044472540204465406</v>
      </c>
      <c r="X40" s="6">
        <f t="shared" si="44"/>
        <v>0.00041748531861676057</v>
      </c>
      <c r="Y40" s="6">
        <f t="shared" si="44"/>
        <v>0.0003912366803549188</v>
      </c>
      <c r="Z40" s="6">
        <f t="shared" si="44"/>
        <v>0.00036444316578103966</v>
      </c>
      <c r="AA40" s="6">
        <f t="shared" si="44"/>
        <v>0.0003401207646627424</v>
      </c>
      <c r="AB40" s="8">
        <v>17</v>
      </c>
      <c r="AC40" s="14" t="s">
        <v>106</v>
      </c>
      <c r="AD40" s="6">
        <f aca="true" t="shared" si="45" ref="AD40:AJ40">SUM(AD21+AD12+AD22-AD13-AD33)/AD5</f>
        <v>0.0003170078699221031</v>
      </c>
      <c r="AE40" s="6">
        <f t="shared" si="45"/>
        <v>0.0002961360005428596</v>
      </c>
      <c r="AF40" s="6">
        <f t="shared" si="45"/>
        <v>0.0002760100179492075</v>
      </c>
      <c r="AG40" s="6">
        <f t="shared" si="45"/>
        <v>0.00025795834237481825</v>
      </c>
      <c r="AH40" s="6">
        <f t="shared" si="45"/>
        <v>0.00024055113807915527</v>
      </c>
      <c r="AI40" s="6">
        <f t="shared" si="45"/>
        <v>0.00022398684438516576</v>
      </c>
      <c r="AJ40" s="6">
        <f t="shared" si="45"/>
        <v>0.00020926634150397486</v>
      </c>
      <c r="AK40" s="8">
        <v>17</v>
      </c>
      <c r="AL40" s="14" t="s">
        <v>106</v>
      </c>
      <c r="AM40" s="6">
        <f aca="true" t="shared" si="46" ref="AM40:AS40">SUM(AM21+AM12+AM22-AM13-AM33)/AM5</f>
        <v>0.0001962954477073027</v>
      </c>
      <c r="AN40" s="6">
        <f t="shared" si="46"/>
        <v>0.000165511608613044</v>
      </c>
      <c r="AO40" s="6">
        <f t="shared" si="46"/>
        <v>0.0001549772825954241</v>
      </c>
      <c r="AP40" s="6">
        <f t="shared" si="46"/>
        <v>0.00014611385025226322</v>
      </c>
      <c r="AQ40" s="6">
        <f t="shared" si="46"/>
        <v>0.00014326726053582277</v>
      </c>
      <c r="AR40" s="6">
        <f t="shared" si="46"/>
        <v>0.00014047577819984944</v>
      </c>
      <c r="AS40" s="6">
        <f t="shared" si="46"/>
        <v>0.0001355345346512109</v>
      </c>
      <c r="AT40" s="8">
        <v>17</v>
      </c>
      <c r="AU40" s="14" t="s">
        <v>106</v>
      </c>
      <c r="AV40" s="6">
        <f>SUM(AV21+AV12+AV22-AV13-AV33)/AV5</f>
        <v>0.0001318126418566031</v>
      </c>
      <c r="AW40" s="6">
        <f>SUM(AW21+AW12+AW22-AW13-AW33)/AW5</f>
        <v>0.00010593722418581576</v>
      </c>
      <c r="AX40" s="6">
        <f>SUM(AX21+AX12+AX22-AX13-AX33)/AX5</f>
        <v>0.00012360780605939384</v>
      </c>
      <c r="AY40" s="6">
        <f>SUM(AY21+AY12+AY22-AY13-AY33)/AY5</f>
        <v>0.00012017947643749982</v>
      </c>
    </row>
    <row r="41" spans="1:51" s="10" customFormat="1" ht="27.75" customHeight="1">
      <c r="A41" s="8">
        <v>18</v>
      </c>
      <c r="B41" s="14" t="s">
        <v>107</v>
      </c>
      <c r="C41" s="6">
        <f aca="true" t="shared" si="47" ref="C41:I41">SUM(C31-C32)/C5</f>
        <v>0.34367191338895225</v>
      </c>
      <c r="D41" s="6">
        <f t="shared" si="47"/>
        <v>0.4918120189573984</v>
      </c>
      <c r="E41" s="6">
        <f t="shared" si="47"/>
        <v>0.5906603564459088</v>
      </c>
      <c r="F41" s="6">
        <f t="shared" si="47"/>
        <v>0.5511128647850818</v>
      </c>
      <c r="G41" s="6">
        <f t="shared" si="47"/>
        <v>0.18269008459535913</v>
      </c>
      <c r="H41" s="6">
        <f t="shared" si="47"/>
        <v>0.32513273849274404</v>
      </c>
      <c r="I41" s="6">
        <f t="shared" si="47"/>
        <v>0.1993332378705026</v>
      </c>
      <c r="J41" s="8">
        <v>18</v>
      </c>
      <c r="K41" s="14" t="s">
        <v>107</v>
      </c>
      <c r="L41" s="6">
        <f aca="true" t="shared" si="48" ref="L41:R41">SUM(L31-L32)/L5</f>
        <v>0.1154761397348371</v>
      </c>
      <c r="M41" s="6">
        <f t="shared" si="48"/>
        <v>0.04040173786185448</v>
      </c>
      <c r="N41" s="6">
        <f t="shared" si="48"/>
        <v>0</v>
      </c>
      <c r="O41" s="6">
        <f t="shared" si="48"/>
        <v>0</v>
      </c>
      <c r="P41" s="6">
        <f t="shared" si="48"/>
        <v>0</v>
      </c>
      <c r="Q41" s="6">
        <f t="shared" si="48"/>
        <v>0</v>
      </c>
      <c r="R41" s="6">
        <f t="shared" si="48"/>
        <v>0</v>
      </c>
      <c r="S41" s="8">
        <v>18</v>
      </c>
      <c r="T41" s="14" t="s">
        <v>107</v>
      </c>
      <c r="U41" s="6">
        <f aca="true" t="shared" si="49" ref="U41:AA41">SUM(U31-U32)/U5</f>
        <v>0</v>
      </c>
      <c r="V41" s="6">
        <f t="shared" si="49"/>
        <v>0</v>
      </c>
      <c r="W41" s="6">
        <f t="shared" si="49"/>
        <v>0</v>
      </c>
      <c r="X41" s="6">
        <f t="shared" si="49"/>
        <v>0</v>
      </c>
      <c r="Y41" s="6">
        <f t="shared" si="49"/>
        <v>0</v>
      </c>
      <c r="Z41" s="6">
        <f t="shared" si="49"/>
        <v>0</v>
      </c>
      <c r="AA41" s="6">
        <f t="shared" si="49"/>
        <v>0</v>
      </c>
      <c r="AB41" s="8">
        <v>18</v>
      </c>
      <c r="AC41" s="14" t="s">
        <v>107</v>
      </c>
      <c r="AD41" s="6">
        <f aca="true" t="shared" si="50" ref="AD41:AJ41">SUM(AD31-AD32)/AD5</f>
        <v>0</v>
      </c>
      <c r="AE41" s="6">
        <f t="shared" si="50"/>
        <v>0</v>
      </c>
      <c r="AF41" s="6">
        <f t="shared" si="50"/>
        <v>0</v>
      </c>
      <c r="AG41" s="6">
        <f t="shared" si="50"/>
        <v>0</v>
      </c>
      <c r="AH41" s="6">
        <f t="shared" si="50"/>
        <v>0</v>
      </c>
      <c r="AI41" s="6">
        <f t="shared" si="50"/>
        <v>0</v>
      </c>
      <c r="AJ41" s="6">
        <f t="shared" si="50"/>
        <v>0</v>
      </c>
      <c r="AK41" s="8">
        <v>18</v>
      </c>
      <c r="AL41" s="14" t="s">
        <v>107</v>
      </c>
      <c r="AM41" s="6">
        <f aca="true" t="shared" si="51" ref="AM41:AS41">SUM(AM31-AM32)/AM5</f>
        <v>0</v>
      </c>
      <c r="AN41" s="6">
        <f t="shared" si="51"/>
        <v>0</v>
      </c>
      <c r="AO41" s="6">
        <f t="shared" si="51"/>
        <v>0</v>
      </c>
      <c r="AP41" s="6">
        <f t="shared" si="51"/>
        <v>0</v>
      </c>
      <c r="AQ41" s="6">
        <f t="shared" si="51"/>
        <v>0</v>
      </c>
      <c r="AR41" s="6">
        <f t="shared" si="51"/>
        <v>0</v>
      </c>
      <c r="AS41" s="6">
        <f t="shared" si="51"/>
        <v>0</v>
      </c>
      <c r="AT41" s="8">
        <v>18</v>
      </c>
      <c r="AU41" s="14" t="s">
        <v>107</v>
      </c>
      <c r="AV41" s="6">
        <f>SUM(AV31-AV32)/AV5</f>
        <v>0</v>
      </c>
      <c r="AW41" s="6">
        <f>SUM(AW31-AW32)/AW5</f>
        <v>0</v>
      </c>
      <c r="AX41" s="6">
        <f>SUM(AX31-AX32)/AX5</f>
        <v>0</v>
      </c>
      <c r="AY41" s="6">
        <f>SUM(AY31-AY32)/AY5</f>
        <v>0</v>
      </c>
    </row>
    <row r="42" spans="1:51" s="10" customFormat="1" ht="19.5" customHeight="1">
      <c r="A42" s="8">
        <v>19</v>
      </c>
      <c r="B42" s="9" t="s">
        <v>108</v>
      </c>
      <c r="C42" s="4">
        <f aca="true" t="shared" si="52" ref="C42:I42">SUM(C9+C22)</f>
        <v>30474360.85</v>
      </c>
      <c r="D42" s="4">
        <f t="shared" si="52"/>
        <v>31364672.830000002</v>
      </c>
      <c r="E42" s="4">
        <f t="shared" si="52"/>
        <v>34635162</v>
      </c>
      <c r="F42" s="4">
        <f t="shared" si="52"/>
        <v>34744033</v>
      </c>
      <c r="G42" s="4">
        <f t="shared" si="52"/>
        <v>36998600</v>
      </c>
      <c r="H42" s="4">
        <f t="shared" si="52"/>
        <v>37297728</v>
      </c>
      <c r="I42" s="4">
        <f t="shared" si="52"/>
        <v>38686313</v>
      </c>
      <c r="J42" s="8">
        <v>19</v>
      </c>
      <c r="K42" s="9" t="s">
        <v>108</v>
      </c>
      <c r="L42" s="4">
        <f aca="true" t="shared" si="53" ref="L42:R42">SUM(L9+L22)</f>
        <v>39997272</v>
      </c>
      <c r="M42" s="4">
        <f t="shared" si="53"/>
        <v>41007301</v>
      </c>
      <c r="N42" s="4">
        <f t="shared" si="53"/>
        <v>42064991</v>
      </c>
      <c r="O42" s="4">
        <f t="shared" si="53"/>
        <v>43018448</v>
      </c>
      <c r="P42" s="4">
        <f t="shared" si="53"/>
        <v>44033008</v>
      </c>
      <c r="Q42" s="4">
        <f t="shared" si="53"/>
        <v>45071918</v>
      </c>
      <c r="R42" s="4">
        <f t="shared" si="53"/>
        <v>46135762</v>
      </c>
      <c r="S42" s="8">
        <v>19</v>
      </c>
      <c r="T42" s="9" t="s">
        <v>108</v>
      </c>
      <c r="U42" s="4">
        <f aca="true" t="shared" si="54" ref="U42:AA42">SUM(U9+U22)</f>
        <v>47225138</v>
      </c>
      <c r="V42" s="4">
        <f t="shared" si="54"/>
        <v>48340659</v>
      </c>
      <c r="W42" s="4">
        <f t="shared" si="54"/>
        <v>49435357</v>
      </c>
      <c r="X42" s="4">
        <f t="shared" si="54"/>
        <v>50555233</v>
      </c>
      <c r="Y42" s="4">
        <f t="shared" si="54"/>
        <v>51700866</v>
      </c>
      <c r="Z42" s="4">
        <f t="shared" si="54"/>
        <v>52872849</v>
      </c>
      <c r="AA42" s="4">
        <f t="shared" si="54"/>
        <v>54071787</v>
      </c>
      <c r="AB42" s="8">
        <v>19</v>
      </c>
      <c r="AC42" s="9" t="s">
        <v>108</v>
      </c>
      <c r="AD42" s="4">
        <f aca="true" t="shared" si="55" ref="AD42:AJ42">SUM(AD9+AD22)</f>
        <v>55244974</v>
      </c>
      <c r="AE42" s="4">
        <f t="shared" si="55"/>
        <v>56443971</v>
      </c>
      <c r="AF42" s="4">
        <f t="shared" si="55"/>
        <v>57669346</v>
      </c>
      <c r="AG42" s="4">
        <f t="shared" si="55"/>
        <v>58921679</v>
      </c>
      <c r="AH42" s="4">
        <f t="shared" si="55"/>
        <v>60201563</v>
      </c>
      <c r="AI42" s="4">
        <f t="shared" si="55"/>
        <v>61450149</v>
      </c>
      <c r="AJ42" s="4">
        <f t="shared" si="55"/>
        <v>62724955</v>
      </c>
      <c r="AK42" s="8">
        <v>19</v>
      </c>
      <c r="AL42" s="9" t="s">
        <v>108</v>
      </c>
      <c r="AM42" s="4">
        <f aca="true" t="shared" si="56" ref="AM42:AS42">SUM(AM9+AM22)</f>
        <v>64026532</v>
      </c>
      <c r="AN42" s="4">
        <f t="shared" si="56"/>
        <v>65355442</v>
      </c>
      <c r="AO42" s="4">
        <f t="shared" si="56"/>
        <v>66712259</v>
      </c>
      <c r="AP42" s="4">
        <f t="shared" si="56"/>
        <v>72111602</v>
      </c>
      <c r="AQ42" s="4">
        <f t="shared" si="56"/>
        <v>73538932</v>
      </c>
      <c r="AR42" s="4">
        <f t="shared" si="56"/>
        <v>74994809</v>
      </c>
      <c r="AS42" s="4">
        <f t="shared" si="56"/>
        <v>76479803</v>
      </c>
      <c r="AT42" s="8">
        <v>19</v>
      </c>
      <c r="AU42" s="9" t="s">
        <v>108</v>
      </c>
      <c r="AV42" s="4">
        <f>SUM(AV9+AV22)</f>
        <v>77994497</v>
      </c>
      <c r="AW42" s="4">
        <f>SUM(AW9+AW22)</f>
        <v>79539485</v>
      </c>
      <c r="AX42" s="4">
        <f>SUM(AX9+AX22)</f>
        <v>81115373</v>
      </c>
      <c r="AY42" s="4">
        <f>SUM(AY9+AY22)</f>
        <v>82722778</v>
      </c>
    </row>
    <row r="43" spans="1:51" s="10" customFormat="1" ht="19.5" customHeight="1">
      <c r="A43" s="8">
        <v>20</v>
      </c>
      <c r="B43" s="9" t="s">
        <v>109</v>
      </c>
      <c r="C43" s="4">
        <f>SUM(C27+C42)</f>
        <v>43115471.34</v>
      </c>
      <c r="D43" s="4">
        <f>SUM(D27+D42)</f>
        <v>49645575.92</v>
      </c>
      <c r="E43" s="4">
        <f>SUM(E27+E42)</f>
        <v>47348375</v>
      </c>
      <c r="F43" s="4">
        <f>SUM(F27+F42)</f>
        <v>48734497</v>
      </c>
      <c r="G43" s="4">
        <f>SUM(G27+G42)</f>
        <v>112468087</v>
      </c>
      <c r="H43" s="4">
        <f aca="true" t="shared" si="57" ref="H43:O43">SUM(H27+H42)</f>
        <v>43117198</v>
      </c>
      <c r="I43" s="4">
        <f t="shared" si="57"/>
        <v>47862960</v>
      </c>
      <c r="J43" s="8">
        <v>20</v>
      </c>
      <c r="K43" s="9" t="s">
        <v>109</v>
      </c>
      <c r="L43" s="4">
        <f t="shared" si="57"/>
        <v>48062781</v>
      </c>
      <c r="M43" s="4">
        <f t="shared" si="57"/>
        <v>47339596</v>
      </c>
      <c r="N43" s="4">
        <f t="shared" si="57"/>
        <v>50679230</v>
      </c>
      <c r="O43" s="4">
        <f t="shared" si="57"/>
        <v>53955558</v>
      </c>
      <c r="P43" s="4">
        <f>SUM(P27+P42)</f>
        <v>55237051</v>
      </c>
      <c r="Q43" s="4">
        <f>SUM(Q27+Q42)</f>
        <v>56549300</v>
      </c>
      <c r="R43" s="4">
        <f>SUM(R27+R42)</f>
        <v>57893043</v>
      </c>
      <c r="S43" s="8">
        <v>20</v>
      </c>
      <c r="T43" s="9" t="s">
        <v>109</v>
      </c>
      <c r="U43" s="4">
        <f aca="true" t="shared" si="58" ref="U43:AA43">SUM(U27+U42)</f>
        <v>59269036</v>
      </c>
      <c r="V43" s="4">
        <f t="shared" si="58"/>
        <v>60678053</v>
      </c>
      <c r="W43" s="4">
        <f t="shared" si="58"/>
        <v>62060768</v>
      </c>
      <c r="X43" s="4">
        <f t="shared" si="58"/>
        <v>63475286</v>
      </c>
      <c r="Y43" s="4">
        <f t="shared" si="58"/>
        <v>64922338</v>
      </c>
      <c r="Z43" s="4">
        <f t="shared" si="58"/>
        <v>66402672</v>
      </c>
      <c r="AA43" s="4">
        <f t="shared" si="58"/>
        <v>67917053</v>
      </c>
      <c r="AB43" s="8">
        <v>20</v>
      </c>
      <c r="AC43" s="9" t="s">
        <v>109</v>
      </c>
      <c r="AD43" s="4">
        <f aca="true" t="shared" si="59" ref="AD43:AJ43">SUM(AD27+AD42)</f>
        <v>69398908</v>
      </c>
      <c r="AE43" s="4">
        <f t="shared" si="59"/>
        <v>70913364</v>
      </c>
      <c r="AF43" s="4">
        <f t="shared" si="59"/>
        <v>72461138</v>
      </c>
      <c r="AG43" s="4">
        <f t="shared" si="59"/>
        <v>74042963</v>
      </c>
      <c r="AH43" s="4">
        <f t="shared" si="59"/>
        <v>75659588</v>
      </c>
      <c r="AI43" s="4">
        <f t="shared" si="59"/>
        <v>77236679</v>
      </c>
      <c r="AJ43" s="4">
        <f t="shared" si="59"/>
        <v>78846889</v>
      </c>
      <c r="AK43" s="8">
        <v>20</v>
      </c>
      <c r="AL43" s="9" t="s">
        <v>109</v>
      </c>
      <c r="AM43" s="4">
        <f aca="true" t="shared" si="60" ref="AM43:AS43">SUM(AM27+AM42)</f>
        <v>80490914</v>
      </c>
      <c r="AN43" s="4">
        <f t="shared" si="60"/>
        <v>82169463</v>
      </c>
      <c r="AO43" s="4">
        <f t="shared" si="60"/>
        <v>83883262</v>
      </c>
      <c r="AP43" s="4">
        <f t="shared" si="60"/>
        <v>85549727</v>
      </c>
      <c r="AQ43" s="4">
        <f t="shared" si="60"/>
        <v>87249522</v>
      </c>
      <c r="AR43" s="4">
        <f t="shared" si="60"/>
        <v>88983312</v>
      </c>
      <c r="AS43" s="4">
        <f t="shared" si="60"/>
        <v>90751778</v>
      </c>
      <c r="AT43" s="8">
        <v>20</v>
      </c>
      <c r="AU43" s="9" t="s">
        <v>109</v>
      </c>
      <c r="AV43" s="4">
        <f>SUM(AV27+AV42)</f>
        <v>92555614</v>
      </c>
      <c r="AW43" s="4">
        <f>SUM(AW27+AW42)</f>
        <v>94395526</v>
      </c>
      <c r="AX43" s="4">
        <f>SUM(AX27+AX42)</f>
        <v>96272237</v>
      </c>
      <c r="AY43" s="4">
        <f>SUM(AY27+AY42)</f>
        <v>98186482</v>
      </c>
    </row>
    <row r="44" spans="1:51" s="10" customFormat="1" ht="19.5" customHeight="1">
      <c r="A44" s="8">
        <v>21</v>
      </c>
      <c r="B44" s="9" t="s">
        <v>110</v>
      </c>
      <c r="C44" s="4">
        <f aca="true" t="shared" si="61" ref="C44:I44">SUM(C5-C43)</f>
        <v>-859051.4399999976</v>
      </c>
      <c r="D44" s="4">
        <f t="shared" si="61"/>
        <v>-8427126.800000004</v>
      </c>
      <c r="E44" s="4">
        <f t="shared" si="61"/>
        <v>-5426334</v>
      </c>
      <c r="F44" s="4">
        <f t="shared" si="61"/>
        <v>-3856017</v>
      </c>
      <c r="G44" s="4">
        <f t="shared" si="61"/>
        <v>1195595</v>
      </c>
      <c r="H44" s="4">
        <f t="shared" si="61"/>
        <v>5091124</v>
      </c>
      <c r="I44" s="4">
        <f t="shared" si="61"/>
        <v>5114029</v>
      </c>
      <c r="J44" s="8">
        <v>21</v>
      </c>
      <c r="K44" s="9" t="s">
        <v>110</v>
      </c>
      <c r="L44" s="4">
        <f aca="true" t="shared" si="62" ref="L44:R44">SUM(L5-L43)</f>
        <v>4491329</v>
      </c>
      <c r="M44" s="4">
        <f t="shared" si="62"/>
        <v>3994749</v>
      </c>
      <c r="N44" s="4">
        <f t="shared" si="62"/>
        <v>2073997</v>
      </c>
      <c r="O44" s="4">
        <f t="shared" si="62"/>
        <v>0</v>
      </c>
      <c r="P44" s="4">
        <f t="shared" si="62"/>
        <v>0</v>
      </c>
      <c r="Q44" s="4">
        <f t="shared" si="62"/>
        <v>0</v>
      </c>
      <c r="R44" s="4">
        <f t="shared" si="62"/>
        <v>0</v>
      </c>
      <c r="S44" s="8">
        <v>21</v>
      </c>
      <c r="T44" s="9" t="s">
        <v>110</v>
      </c>
      <c r="U44" s="4">
        <f aca="true" t="shared" si="63" ref="U44:AA44">SUM(U5-U43)</f>
        <v>0</v>
      </c>
      <c r="V44" s="4">
        <f t="shared" si="63"/>
        <v>0</v>
      </c>
      <c r="W44" s="4">
        <f t="shared" si="63"/>
        <v>0</v>
      </c>
      <c r="X44" s="4">
        <f t="shared" si="63"/>
        <v>0</v>
      </c>
      <c r="Y44" s="4">
        <f t="shared" si="63"/>
        <v>0</v>
      </c>
      <c r="Z44" s="4">
        <f t="shared" si="63"/>
        <v>0</v>
      </c>
      <c r="AA44" s="4">
        <f t="shared" si="63"/>
        <v>0</v>
      </c>
      <c r="AB44" s="8">
        <v>21</v>
      </c>
      <c r="AC44" s="9" t="s">
        <v>110</v>
      </c>
      <c r="AD44" s="4">
        <f aca="true" t="shared" si="64" ref="AD44:AJ44">SUM(AD5-AD43)</f>
        <v>0</v>
      </c>
      <c r="AE44" s="4">
        <f t="shared" si="64"/>
        <v>0</v>
      </c>
      <c r="AF44" s="4">
        <f t="shared" si="64"/>
        <v>0</v>
      </c>
      <c r="AG44" s="4">
        <f t="shared" si="64"/>
        <v>0</v>
      </c>
      <c r="AH44" s="4">
        <f t="shared" si="64"/>
        <v>0</v>
      </c>
      <c r="AI44" s="4">
        <f t="shared" si="64"/>
        <v>0</v>
      </c>
      <c r="AJ44" s="4">
        <f t="shared" si="64"/>
        <v>0</v>
      </c>
      <c r="AK44" s="8">
        <v>21</v>
      </c>
      <c r="AL44" s="9" t="s">
        <v>110</v>
      </c>
      <c r="AM44" s="4">
        <f aca="true" t="shared" si="65" ref="AM44:AS44">SUM(AM5-AM43)</f>
        <v>0</v>
      </c>
      <c r="AN44" s="4">
        <f t="shared" si="65"/>
        <v>0</v>
      </c>
      <c r="AO44" s="4">
        <f t="shared" si="65"/>
        <v>0</v>
      </c>
      <c r="AP44" s="4">
        <f t="shared" si="65"/>
        <v>0</v>
      </c>
      <c r="AQ44" s="4">
        <f t="shared" si="65"/>
        <v>0</v>
      </c>
      <c r="AR44" s="4">
        <f t="shared" si="65"/>
        <v>0</v>
      </c>
      <c r="AS44" s="4">
        <f t="shared" si="65"/>
        <v>0</v>
      </c>
      <c r="AT44" s="8">
        <v>21</v>
      </c>
      <c r="AU44" s="9" t="s">
        <v>110</v>
      </c>
      <c r="AV44" s="4">
        <f>SUM(AV5-AV43)</f>
        <v>0</v>
      </c>
      <c r="AW44" s="4">
        <f>SUM(AW5-AW43)</f>
        <v>0</v>
      </c>
      <c r="AX44" s="4">
        <f>SUM(AX5-AX43)</f>
        <v>0</v>
      </c>
      <c r="AY44" s="4">
        <f>SUM(AY5-AY43)</f>
        <v>0</v>
      </c>
    </row>
    <row r="45" spans="1:52" s="10" customFormat="1" ht="19.5" customHeight="1">
      <c r="A45" s="8">
        <v>22</v>
      </c>
      <c r="B45" s="9" t="s">
        <v>111</v>
      </c>
      <c r="C45" s="4">
        <f aca="true" t="shared" si="66" ref="C45:I45">SUM(C16+C18+C29)</f>
        <v>6386608.34</v>
      </c>
      <c r="D45" s="4">
        <f t="shared" si="66"/>
        <v>13082643.65</v>
      </c>
      <c r="E45" s="4">
        <f t="shared" si="66"/>
        <v>9110375</v>
      </c>
      <c r="F45" s="4">
        <f t="shared" si="66"/>
        <v>9081795</v>
      </c>
      <c r="G45" s="4">
        <f t="shared" si="66"/>
        <v>3672285</v>
      </c>
      <c r="H45" s="4">
        <f t="shared" si="66"/>
        <v>0</v>
      </c>
      <c r="I45" s="4">
        <f t="shared" si="66"/>
        <v>0</v>
      </c>
      <c r="J45" s="8">
        <v>22</v>
      </c>
      <c r="K45" s="9" t="s">
        <v>111</v>
      </c>
      <c r="L45" s="4">
        <f aca="true" t="shared" si="67" ref="L45:R45">SUM(L16+L18+L29)</f>
        <v>0</v>
      </c>
      <c r="M45" s="4">
        <f t="shared" si="67"/>
        <v>0</v>
      </c>
      <c r="N45" s="4">
        <f t="shared" si="67"/>
        <v>0</v>
      </c>
      <c r="O45" s="4">
        <f t="shared" si="67"/>
        <v>0</v>
      </c>
      <c r="P45" s="4">
        <f t="shared" si="67"/>
        <v>0</v>
      </c>
      <c r="Q45" s="4">
        <f t="shared" si="67"/>
        <v>0</v>
      </c>
      <c r="R45" s="4">
        <f t="shared" si="67"/>
        <v>0</v>
      </c>
      <c r="S45" s="8">
        <v>22</v>
      </c>
      <c r="T45" s="9" t="s">
        <v>111</v>
      </c>
      <c r="U45" s="4">
        <f aca="true" t="shared" si="68" ref="U45:AA45">SUM(U16+U18+U29)</f>
        <v>0</v>
      </c>
      <c r="V45" s="4">
        <f t="shared" si="68"/>
        <v>0</v>
      </c>
      <c r="W45" s="4">
        <f t="shared" si="68"/>
        <v>0</v>
      </c>
      <c r="X45" s="4">
        <f t="shared" si="68"/>
        <v>0</v>
      </c>
      <c r="Y45" s="4">
        <f t="shared" si="68"/>
        <v>0</v>
      </c>
      <c r="Z45" s="4">
        <f t="shared" si="68"/>
        <v>0</v>
      </c>
      <c r="AA45" s="4">
        <f t="shared" si="68"/>
        <v>0</v>
      </c>
      <c r="AB45" s="8">
        <v>22</v>
      </c>
      <c r="AC45" s="9" t="s">
        <v>111</v>
      </c>
      <c r="AD45" s="4">
        <f aca="true" t="shared" si="69" ref="AD45:AJ45">SUM(AD16+AD18+AD29)</f>
        <v>0</v>
      </c>
      <c r="AE45" s="4">
        <f t="shared" si="69"/>
        <v>0</v>
      </c>
      <c r="AF45" s="4">
        <f t="shared" si="69"/>
        <v>0</v>
      </c>
      <c r="AG45" s="4">
        <f t="shared" si="69"/>
        <v>0</v>
      </c>
      <c r="AH45" s="4">
        <f t="shared" si="69"/>
        <v>0</v>
      </c>
      <c r="AI45" s="4">
        <f t="shared" si="69"/>
        <v>0</v>
      </c>
      <c r="AJ45" s="4">
        <f t="shared" si="69"/>
        <v>0</v>
      </c>
      <c r="AK45" s="8">
        <v>22</v>
      </c>
      <c r="AL45" s="9" t="s">
        <v>111</v>
      </c>
      <c r="AM45" s="4">
        <f aca="true" t="shared" si="70" ref="AM45:AS45">SUM(AM16+AM18+AM29)</f>
        <v>0</v>
      </c>
      <c r="AN45" s="4">
        <f t="shared" si="70"/>
        <v>0</v>
      </c>
      <c r="AO45" s="4">
        <f t="shared" si="70"/>
        <v>0</v>
      </c>
      <c r="AP45" s="4">
        <f t="shared" si="70"/>
        <v>0</v>
      </c>
      <c r="AQ45" s="4">
        <f t="shared" si="70"/>
        <v>0</v>
      </c>
      <c r="AR45" s="4">
        <f t="shared" si="70"/>
        <v>0</v>
      </c>
      <c r="AS45" s="4">
        <f t="shared" si="70"/>
        <v>0</v>
      </c>
      <c r="AT45" s="8">
        <v>22</v>
      </c>
      <c r="AU45" s="9" t="s">
        <v>111</v>
      </c>
      <c r="AV45" s="4">
        <f>SUM(AV16+AV18+AV29)</f>
        <v>0</v>
      </c>
      <c r="AW45" s="4">
        <f>SUM(AW16+AW18+AW29)</f>
        <v>0</v>
      </c>
      <c r="AX45" s="4">
        <f>SUM(AX16+AX18+AX29)</f>
        <v>0</v>
      </c>
      <c r="AY45" s="4">
        <f>SUM(AY16+AY18+AY29)</f>
        <v>0</v>
      </c>
      <c r="AZ45" s="34" t="s">
        <v>114</v>
      </c>
    </row>
    <row r="46" spans="1:52" s="10" customFormat="1" ht="19.5" customHeight="1">
      <c r="A46" s="8">
        <v>23</v>
      </c>
      <c r="B46" s="9" t="s">
        <v>112</v>
      </c>
      <c r="C46" s="4">
        <f aca="true" t="shared" si="71" ref="C46:I46">SUM(C21+C23)</f>
        <v>1913438.25</v>
      </c>
      <c r="D46" s="4">
        <f t="shared" si="71"/>
        <v>3719141</v>
      </c>
      <c r="E46" s="4">
        <f t="shared" si="71"/>
        <v>3684041</v>
      </c>
      <c r="F46" s="4">
        <f t="shared" si="71"/>
        <v>3684041</v>
      </c>
      <c r="G46" s="4">
        <f t="shared" si="71"/>
        <v>4867880</v>
      </c>
      <c r="H46" s="4">
        <f t="shared" si="71"/>
        <v>5091123.93</v>
      </c>
      <c r="I46" s="4">
        <f t="shared" si="71"/>
        <v>5114029</v>
      </c>
      <c r="J46" s="8">
        <v>23</v>
      </c>
      <c r="K46" s="9" t="s">
        <v>112</v>
      </c>
      <c r="L46" s="4">
        <f aca="true" t="shared" si="72" ref="L46:R46">SUM(L21+L23)</f>
        <v>4491329</v>
      </c>
      <c r="M46" s="4">
        <f t="shared" si="72"/>
        <v>3994749</v>
      </c>
      <c r="N46" s="4">
        <f t="shared" si="72"/>
        <v>2073996.75</v>
      </c>
      <c r="O46" s="4">
        <f t="shared" si="72"/>
        <v>0</v>
      </c>
      <c r="P46" s="4">
        <f t="shared" si="72"/>
        <v>0</v>
      </c>
      <c r="Q46" s="4">
        <f t="shared" si="72"/>
        <v>0</v>
      </c>
      <c r="R46" s="4">
        <f t="shared" si="72"/>
        <v>0</v>
      </c>
      <c r="S46" s="8">
        <v>23</v>
      </c>
      <c r="T46" s="9" t="s">
        <v>112</v>
      </c>
      <c r="U46" s="4">
        <f aca="true" t="shared" si="73" ref="U46:AA46">SUM(U21+U23)</f>
        <v>0</v>
      </c>
      <c r="V46" s="4">
        <f t="shared" si="73"/>
        <v>0</v>
      </c>
      <c r="W46" s="4">
        <f t="shared" si="73"/>
        <v>0</v>
      </c>
      <c r="X46" s="4">
        <f t="shared" si="73"/>
        <v>0</v>
      </c>
      <c r="Y46" s="4">
        <f t="shared" si="73"/>
        <v>0</v>
      </c>
      <c r="Z46" s="4">
        <f t="shared" si="73"/>
        <v>0</v>
      </c>
      <c r="AA46" s="4">
        <f t="shared" si="73"/>
        <v>0</v>
      </c>
      <c r="AB46" s="8">
        <v>23</v>
      </c>
      <c r="AC46" s="9" t="s">
        <v>112</v>
      </c>
      <c r="AD46" s="4">
        <f aca="true" t="shared" si="74" ref="AD46:AJ46">SUM(AD21+AD23)</f>
        <v>0</v>
      </c>
      <c r="AE46" s="4">
        <f t="shared" si="74"/>
        <v>0</v>
      </c>
      <c r="AF46" s="4">
        <f t="shared" si="74"/>
        <v>0</v>
      </c>
      <c r="AG46" s="4">
        <f t="shared" si="74"/>
        <v>0</v>
      </c>
      <c r="AH46" s="4">
        <f t="shared" si="74"/>
        <v>0</v>
      </c>
      <c r="AI46" s="4">
        <f t="shared" si="74"/>
        <v>0</v>
      </c>
      <c r="AJ46" s="4">
        <f t="shared" si="74"/>
        <v>0</v>
      </c>
      <c r="AK46" s="8">
        <v>23</v>
      </c>
      <c r="AL46" s="9" t="s">
        <v>112</v>
      </c>
      <c r="AM46" s="4">
        <f aca="true" t="shared" si="75" ref="AM46:AS46">SUM(AM21+AM23)</f>
        <v>0</v>
      </c>
      <c r="AN46" s="4">
        <f t="shared" si="75"/>
        <v>0</v>
      </c>
      <c r="AO46" s="4">
        <f t="shared" si="75"/>
        <v>0</v>
      </c>
      <c r="AP46" s="4">
        <f t="shared" si="75"/>
        <v>0</v>
      </c>
      <c r="AQ46" s="4">
        <f t="shared" si="75"/>
        <v>0</v>
      </c>
      <c r="AR46" s="4">
        <f t="shared" si="75"/>
        <v>0</v>
      </c>
      <c r="AS46" s="4">
        <f t="shared" si="75"/>
        <v>0</v>
      </c>
      <c r="AT46" s="8">
        <v>23</v>
      </c>
      <c r="AU46" s="9" t="s">
        <v>112</v>
      </c>
      <c r="AV46" s="4">
        <f>SUM(AV21+AV23)</f>
        <v>0</v>
      </c>
      <c r="AW46" s="4">
        <f>SUM(AW21+AW23)</f>
        <v>0</v>
      </c>
      <c r="AX46" s="4">
        <f>SUM(AX21+AX23)</f>
        <v>0</v>
      </c>
      <c r="AY46" s="4">
        <f>SUM(AY21+AY23)</f>
        <v>0</v>
      </c>
      <c r="AZ46" s="35" t="s">
        <v>115</v>
      </c>
    </row>
    <row r="47" spans="1:11" s="38" customFormat="1" ht="14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s="38" customFormat="1" ht="14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="40" customFormat="1" ht="15.75">
      <c r="A49" s="39"/>
    </row>
    <row r="50" s="40" customFormat="1" ht="15.75">
      <c r="A50" s="39"/>
    </row>
    <row r="51" s="40" customFormat="1" ht="15.75">
      <c r="A51" s="39"/>
    </row>
    <row r="52" s="40" customFormat="1" ht="15.75">
      <c r="A52" s="39"/>
    </row>
  </sheetData>
  <sheetProtection/>
  <mergeCells count="12">
    <mergeCell ref="A3:I3"/>
    <mergeCell ref="J3:R3"/>
    <mergeCell ref="S3:AA3"/>
    <mergeCell ref="AB3:AJ3"/>
    <mergeCell ref="AK3:AS3"/>
    <mergeCell ref="AT3:AY3"/>
    <mergeCell ref="A25:I25"/>
    <mergeCell ref="J25:R25"/>
    <mergeCell ref="S25:AA25"/>
    <mergeCell ref="AB25:AJ25"/>
    <mergeCell ref="AK25:AS25"/>
    <mergeCell ref="AT25:AY25"/>
  </mergeCells>
  <printOptions/>
  <pageMargins left="0.2298611111111111" right="0.19652777777777777" top="0.5701388888888889" bottom="0.579861111111111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2011-03-31T07:35:08Z</cp:lastPrinted>
  <dcterms:created xsi:type="dcterms:W3CDTF">2011-01-05T09:33:02Z</dcterms:created>
  <dcterms:modified xsi:type="dcterms:W3CDTF">2011-03-31T07:35:17Z</dcterms:modified>
  <cp:category/>
  <cp:version/>
  <cp:contentType/>
  <cp:contentStatus/>
</cp:coreProperties>
</file>